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3f0d71f56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" sheetId="1" r:id="R2fc814c85fe64c6d"/>
    <x:sheet xmlns:r="http://schemas.openxmlformats.org/officeDocument/2006/relationships" name="Пример" sheetId="2" r:id="Rd751ef21e94d4474"/>
    <x:sheet xmlns:r="http://schemas.openxmlformats.org/officeDocument/2006/relationships" name="Инструкция" sheetId="3" r:id="R1dc835d50f664f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0"/>
    <x:numFmt numFmtId="202" formatCode="dd/mm"/>
    <x:numFmt numFmtId="203" formatCode="@"/>
    <x:numFmt numFmtId="204" formatCode="0.00"/>
    <x:numFmt numFmtId="205" formatCode="hh:mm"/>
  </x:numFmts>
  <x:fonts count="14">
    <x:font>
      <x:sz val="11"/>
      <x:name val="Carlito"/>
    </x:font>
    <x:font>
      <x:sz val="10"/>
      <x:color rgb="FF1A1A2E"/>
      <x:name val="Inter"/>
    </x:font>
    <x:font>
      <x:b/>
      <x:sz val="16"/>
      <x:color rgb="FF1A1A2E"/>
      <x:name val="Inter"/>
    </x:font>
    <x:font>
      <x:sz val="11"/>
      <x:color rgb="FF8E8EA0"/>
      <x:name val="Inter"/>
    </x:font>
    <x:font>
      <x:b/>
      <x:sz val="11"/>
      <x:color rgb="FF1A1A2E"/>
      <x:name val="Inter"/>
    </x:font>
    <x:font>
      <x:sz val="9"/>
      <x:color rgb="FF8E8EA0"/>
      <x:name val="Inter"/>
    </x:font>
    <x:font>
      <x:sz val="10"/>
      <x:color rgb="FF8E8EA0"/>
      <x:name val="Inter"/>
    </x:font>
    <x:font>
      <x:b/>
      <x:sz val="10"/>
      <x:color rgb="FF1A1A2E"/>
      <x:name val="Inter"/>
    </x:font>
    <x:font>
      <x:b/>
      <x:sz val="9"/>
      <x:color rgb="FF1A1A2E"/>
      <x:name val="Inter"/>
    </x:font>
    <x:font>
      <x:b/>
      <x:sz val="9"/>
      <x:color rgb="FF8E8EA0"/>
      <x:name val="Inter"/>
    </x:font>
    <x:font>
      <x:b/>
      <x:sz val="8"/>
      <x:color rgb="FF8E8EA0"/>
      <x:name val="Inter"/>
    </x:font>
    <x:font>
      <x:sz val="8"/>
      <x:color rgb="FF8E8EA0"/>
      <x:name val="Inter"/>
    </x:font>
    <x:font>
      <x:b/>
      <x:sz val="11"/>
      <x:color rgb="FFE94560"/>
      <x:name val="Inter"/>
    </x:font>
    <x:font>
      <x:b/>
      <x:sz val="12"/>
      <x:color rgb="FF1A1A2E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94560"/>
      </x:patternFill>
    </x:fill>
    <x:fill>
      <x:patternFill patternType="solid">
        <x:fgColor rgb="FFFAF8F5"/>
      </x:patternFill>
    </x:fill>
    <x:fill>
      <x:patternFill patternType="solid">
        <x:fgColor rgb="FFFDFB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9C5BD"/>
      </x:bottom>
      <x:diagonal/>
    </x:border>
    <x:border>
      <x:left/>
      <x:right/>
      <x:top/>
      <x:bottom style="medium">
        <x:color rgb="FF1A1A2E"/>
      </x:bottom>
      <x:diagonal/>
    </x:border>
    <x:border>
      <x:left/>
      <x:right/>
      <x:top/>
      <x:bottom style="thin">
        <x:color rgb="FFE6E3DE"/>
      </x:bottom>
      <x:diagonal/>
    </x:border>
    <x:border>
      <x:left/>
      <x:right/>
      <x:top style="thin">
        <x:color rgb="FFC9C5BD"/>
      </x:top>
      <x:bottom/>
      <x:diagonal/>
    </x:border>
  </x:borders>
  <x:cellStyleXfs count="1">
    <x:xf numFmtId="0" fontId="0" fillId="0" borderId="0"/>
  </x:cellStyleXfs>
  <x:cellXfs count="7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 applyAlignment="1">
      <x:alignment horizontal="right" vertical="center"/>
    </x:xf>
    <x:xf numFmtId="0" fontId="8" fillId="2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horizontal="center" vertical="center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horizontal="left" vertical="center"/>
    </x:xf>
    <x:xf numFmtId="0" fontId="9" fillId="2" borderId="0" xfId="0" applyNumberFormat="1" applyFont="1" applyFill="1" applyBorder="1" applyAlignment="1">
      <x:alignment horizontal="center" vertical="center"/>
    </x:xf>
    <x:xf numFmtId="202" fontId="1" fillId="2" borderId="0" xfId="0" applyNumberFormat="1" applyFont="1" applyFill="1" applyBorder="1" applyAlignment="1">
      <x:alignment vertical="center"/>
    </x:xf>
    <x:xf numFmtId="202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2" fontId="7" fillId="2" borderId="0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 applyAlignment="1">
      <x:alignment horizontal="center" vertical="center"/>
    </x:xf>
    <x:xf numFmtId="0" fontId="9" fillId="2" borderId="2" xfId="0" applyNumberFormat="1" applyFont="1" applyFill="1" applyBorder="1" applyAlignment="1">
      <x:alignment horizontal="left" vertical="center"/>
    </x:xf>
    <x:xf numFmtId="0" fontId="10" fillId="2" borderId="2" xfId="0" applyNumberFormat="1" applyFont="1" applyFill="1" applyBorder="1" applyAlignment="1">
      <x:alignment horizontal="center" vertical="center"/>
    </x:xf>
    <x:xf numFmtId="0" fontId="9" fillId="2" borderId="2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center" vertical="center"/>
    </x:xf>
    <x:xf numFmtId="0" fontId="11" fillId="2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horizontal="center" vertical="center"/>
    </x:xf>
    <x:xf numFmtId="203" fontId="7" fillId="4" borderId="0" xfId="0" applyNumberFormat="1" applyFont="1" applyFill="1" applyBorder="1" applyAlignment="1">
      <x:alignment horizontal="center" vertical="center"/>
    </x:xf>
    <x:xf numFmtId="0" fontId="7" fillId="5" borderId="3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11" fillId="2" borderId="3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vertical="center"/>
    </x:xf>
    <x:xf numFmtId="0" fontId="7" fillId="2" borderId="3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horizontal="right" vertical="center"/>
    </x:xf>
    <x:xf numFmtId="0" fontId="7" fillId="2" borderId="3" xfId="0" applyNumberFormat="1" applyFont="1" applyFill="1" applyBorder="1" applyAlignment="1">
      <x:alignment horizontal="right" vertical="center"/>
    </x:xf>
    <x:xf numFmtId="204" fontId="7" fillId="2" borderId="0" xfId="0" applyNumberFormat="1" applyFont="1" applyFill="1" applyBorder="1" applyAlignment="1">
      <x:alignment horizontal="right" vertical="center"/>
    </x:xf>
    <x:xf numFmtId="204" fontId="7" fillId="2" borderId="3" xfId="0" applyNumberFormat="1" applyFont="1" applyFill="1" applyBorder="1" applyAlignment="1">
      <x:alignment horizontal="right" vertical="center"/>
    </x:xf>
    <x:xf numFmtId="201" fontId="7" fillId="2" borderId="0" xfId="0" applyNumberFormat="1" applyFont="1" applyFill="1" applyBorder="1" applyAlignment="1">
      <x:alignment horizontal="right" vertical="center"/>
    </x:xf>
    <x:xf numFmtId="201" fontId="7" fillId="2" borderId="3" xfId="0" applyNumberFormat="1" applyFont="1" applyFill="1" applyBorder="1" applyAlignment="1">
      <x:alignment horizontal="right" vertical="center"/>
    </x:xf>
    <x:xf numFmtId="0" fontId="9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4" fontId="1" fillId="4" borderId="0" xfId="0" applyNumberFormat="1" applyFont="1" applyFill="1" applyBorder="1" applyAlignment="1">
      <x:alignment horizontal="right" vertical="center"/>
    </x:xf>
    <x:xf numFmtId="204" fontId="12" fillId="4" borderId="0" xfId="0" applyNumberFormat="1" applyFont="1" applyFill="1" applyBorder="1" applyAlignment="1">
      <x:alignment horizontal="right" vertical="center"/>
    </x:xf>
    <x:xf numFmtId="0" fontId="7" fillId="4" borderId="4" xfId="0" applyNumberFormat="1" applyFont="1" applyFill="1" applyBorder="1" applyAlignment="1">
      <x:alignment vertical="center"/>
    </x:xf>
    <x:xf numFmtId="204" fontId="12" fillId="4" borderId="4" xfId="0" applyNumberFormat="1" applyFont="1" applyFill="1" applyBorder="1" applyAlignment="1">
      <x:alignment horizontal="right" vertical="center"/>
    </x:xf>
    <x:xf numFmtId="0" fontId="1" fillId="4" borderId="4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 applyAlignment="1">
      <x:alignment horizontal="center" vertical="center"/>
    </x:xf>
    <x:xf numFmtId="0" fontId="1" fillId="4" borderId="3" xfId="0" applyNumberFormat="1" applyFont="1" applyFill="1" applyBorder="1" applyAlignment="1">
      <x:alignment vertical="center"/>
    </x:xf>
    <x:xf numFmtId="205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4" fontId="1" fillId="2" borderId="3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10" fillId="2" borderId="1" xfId="0" applyNumberFormat="1" applyFont="1" applyFill="1" applyBorder="1" applyAlignment="1">
      <x:alignment vertical="center"/>
    </x:xf>
    <x:xf numFmtId="0" fontId="10" fillId="2" borderId="1" xfId="0" applyNumberFormat="1" applyFont="1" applyFill="1" applyBorder="1" applyAlignment="1">
      <x:alignment vertical="center" wrapText="1"/>
    </x:xf>
    <x:xf numFmtId="200" fontId="11" fillId="2" borderId="0" xfId="0" applyNumberFormat="1" applyFont="1" applyFill="1" applyBorder="1" applyAlignment="1">
      <x:alignment vertical="center"/>
    </x:xf>
    <x:xf numFmtId="0" fontId="11" fillId="2" borderId="3" xfId="0" applyNumberFormat="1" applyFont="1" applyFill="1" applyBorder="1" applyAlignment="1">
      <x:alignment vertical="center"/>
    </x:xf>
    <x:xf numFmtId="200" fontId="11" fillId="2" borderId="3" xfId="0" applyNumberFormat="1" applyFont="1" applyFill="1" applyBorder="1" applyAlignment="1">
      <x:alignment vertical="center"/>
    </x:xf>
    <x:xf numFmtId="205" fontId="11" fillId="2" borderId="3" xfId="0" applyNumberFormat="1" applyFont="1" applyFill="1" applyBorder="1" applyAlignment="1">
      <x:alignment vertical="center"/>
    </x:xf>
    <x:xf numFmtId="201" fontId="11" fillId="2" borderId="3" xfId="0" applyNumberFormat="1" applyFont="1" applyFill="1" applyBorder="1" applyAlignment="1">
      <x:alignment vertical="center"/>
    </x:xf>
    <x:xf numFmtId="204" fontId="11" fillId="2" borderId="3" xfId="0" applyNumberFormat="1" applyFont="1" applyFill="1" applyBorder="1" applyAlignment="1">
      <x:alignment vertical="center"/>
    </x:xf>
    <x:xf numFmtId="0" fontId="1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48"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F6F4F0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E94560"/>
      </x:font>
      <x:fill>
        <x:patternFill patternType="solid">
          <x:bgColor rgb="FFF6F4F0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F6F4F0"/>
        </x:patternFill>
      </x:fill>
    </x:dxf>
    <x:dxf>
      <x:fill>
        <x:patternFill patternType="solid">
          <x:bgColor rgb="FFF6F4F0"/>
        </x:patternFill>
      </x:fill>
    </x:dxf>
    <x:dxf>
      <x:font>
        <x:b/>
        <x:color rgb="FFB52E46"/>
      </x:font>
      <x:fill>
        <x:patternFill patternType="solid">
          <x:bgColor rgb="FFFCE3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85e0e54904622" /><Relationship Type="http://schemas.openxmlformats.org/officeDocument/2006/relationships/theme" Target="/xl/theme/theme1.xml" Id="Rb92cdd63f1bc4762" /><Relationship Type="http://schemas.openxmlformats.org/officeDocument/2006/relationships/sharedStrings" Target="/xl/sharedStrings.xml" Id="Rfee21d08571240a4" /><Relationship Type="http://schemas.openxmlformats.org/officeDocument/2006/relationships/worksheet" Target="/xl/worksheets/sheet1.xml" Id="R2fc814c85fe64c6d" /><Relationship Type="http://schemas.openxmlformats.org/officeDocument/2006/relationships/worksheet" Target="/xl/worksheets/sheet2.xml" Id="Rd751ef21e94d4474" /><Relationship Type="http://schemas.openxmlformats.org/officeDocument/2006/relationships/worksheet" Target="/xl/worksheets/sheet3.xml" Id="R1dc835d50f664f92" /></Relationships>
</file>

<file path=xl/drawings/_rels/drawing1.xml.rels><?xml version='1.0' encoding='utf-8'?>
<ns0:Relationships xmlns:ns0="http://schemas.openxmlformats.org/package/2006/relationships"><ns0:Relationship Type="http://schemas.openxmlformats.org/officeDocument/2006/relationships/image" Target="/xl/media/image.png" Id="R9bdd160537ea4db2" /><ns0:Relationship Id="rId1" Type="http://schemas.openxmlformats.org/officeDocument/2006/relationships/hyperlink" Target="https://staffkit.ru/features/grafik-smen/?utm_source=excel&amp;utm_medium=template&amp;utm_campaign=rota_week" TargetMode="External" /></ns0:Relationships>
</file>

<file path=xl/drawings/_rels/drawing2.xml.rels><?xml version='1.0' encoding='utf-8'?>
<ns0:Relationships xmlns:ns0="http://schemas.openxmlformats.org/package/2006/relationships"><ns0:Relationship Type="http://schemas.openxmlformats.org/officeDocument/2006/relationships/image" Target="/xl/media/image2.png" Id="Rb4b148e9759a447b" /><ns0:Relationship Id="rId1" Type="http://schemas.openxmlformats.org/officeDocument/2006/relationships/hyperlink" Target="https://staffkit.ru/features/grafik-smen/?utm_source=excel&amp;utm_medium=template&amp;utm_campaign=rota_week" TargetMode="External" /></ns0: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37</xdr:row>
      <xdr:rowOff>0</xdr:rowOff>
    </xdr:from>
    <xdr:ext cx="8886825" cy="740569"/>
    <xdr:pic>
      <xdr:nvPicPr>
        <xdr:cNvPr id="1" name="0c30505c-0929-4550-a196-aae05fa86b30" descr="StaffKit: автоматическая расстановка сотрудников. Подготовьте смены, проверьте предложения и опубликуйте график.">
          <a:hlinkClick r:id="rId1" tooltip="Открыть планирование StaffKit"/>
        </xdr:cNvPr>
        <xdr:cNvPicPr>
          <a:picLocks noChangeAspect="1"/>
        </xdr:cNvPicPr>
      </xdr:nvPicPr>
      <xdr:blipFill>
        <a:blip r:embed="R9bdd160537ea4db2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37</xdr:row>
      <xdr:rowOff>0</xdr:rowOff>
    </xdr:from>
    <xdr:ext cx="8886825" cy="740569"/>
    <xdr:pic>
      <xdr:nvPicPr>
        <xdr:cNvPr id="1" name="89c41555-fc82-4292-a5e0-2ed554da8d57" descr="StaffKit: автоматическая расстановка сотрудников. Подготовьте смены, проверьте предложения и опубликуйте график.">
          <a:hlinkClick r:id="rId1" tooltip="Открыть планирование StaffKit"/>
        </xdr:cNvPr>
        <xdr:cNvPicPr>
          <a:picLocks noChangeAspect="1"/>
        </xdr:cNvPicPr>
      </xdr:nvPicPr>
      <xdr:blipFill>
        <a:blip r:embed="Rb4b148e9759a447b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705893e7642426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f112af46dfd425f" /></Relationships>
</file>

<file path=xl/worksheets/sheet1.xml><?xml version="1.0" encoding="utf-8"?>
<x:worksheet xmlns:x="http://schemas.openxmlformats.org/spreadsheetml/2006/main">
  <x:sheetPr>
    <x:tabColor rgb="FF1A1A2E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4000000953674316" hidden="0" customWidth="1"/>
    <x:col min="13" max="13" width="2.4000000953674316" hidden="0" customWidth="1"/>
    <x:col min="2" max="2" width="23" hidden="0" customWidth="1"/>
    <x:col min="3" max="3" width="16" hidden="0" customWidth="1"/>
    <x:col min="4" max="4" width="13.5" hidden="0" customWidth="1"/>
    <x:col min="5" max="5" width="13.5" hidden="0" customWidth="1"/>
    <x:col min="6" max="6" width="13.5" hidden="0" customWidth="1"/>
    <x:col min="7" max="7" width="13.5" hidden="0" customWidth="1"/>
    <x:col min="8" max="8" width="13.5" hidden="0" customWidth="1"/>
    <x:col min="9" max="9" width="13.5" hidden="0" customWidth="1"/>
    <x:col min="10" max="10" width="13.5" hidden="0" customWidth="1"/>
    <x:col min="11" max="11" width="12" hidden="0" customWidth="1"/>
    <x:col min="12" max="12" width="10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8" customHeight="1">
      <x:c r="A2" s="4"/>
      <x:c r="B2" s="5" t="str">
        <x:v>График сотрудников на неделю</x:v>
      </x:c>
      <x:c r="C2" s="5" t="str">
        <x:v>График сотрудников на неделю</x:v>
      </x:c>
      <x:c r="D2" s="5" t="str">
        <x:v>График сотрудников на неделю</x:v>
      </x:c>
      <x:c r="E2" s="5" t="str">
        <x:v>График сотрудников на неделю</x:v>
      </x:c>
      <x:c r="F2" s="5" t="str">
        <x:v>График сотрудников на неделю</x:v>
      </x:c>
      <x:c r="G2" s="5" t="str">
        <x:v>График сотрудников на неделю</x:v>
      </x:c>
      <x:c r="H2" s="5" t="str">
        <x:v>График сотрудников на неделю</x:v>
      </x:c>
      <x:c r="I2" s="5" t="str">
        <x:v>График сотрудников на неделю</x:v>
      </x:c>
      <x:c r="J2" s="5" t="str">
        <x:v>График сотрудников на неделю</x:v>
      </x:c>
      <x:c r="K2" s="5" t="str">
        <x:v>График сотрудников на неделю</x:v>
      </x:c>
      <x:c r="L2" s="5" t="str">
        <x:v>График сотрудников на неделю</x:v>
      </x:c>
      <x:c r="M2" s="3"/>
    </x:row>
    <x:row r="3" ht="22" customHeight="1">
      <x:c r="A3" s="3"/>
      <x:c r="B3" s="6" t="str">
        <x:v>Впишите время 8-18 или код смены. Под каждой записью появится интервал.</x:v>
      </x:c>
      <x:c r="C3" s="6" t="str">
        <x:v>Впишите время 8-18 или код смены. Под каждой записью появится интервал.</x:v>
      </x:c>
      <x:c r="D3" s="6" t="str">
        <x:v>Впишите время 8-18 или код смены. Под каждой записью появится интервал.</x:v>
      </x:c>
      <x:c r="E3" s="6" t="str">
        <x:v>Впишите время 8-18 или код смены. Под каждой записью появится интервал.</x:v>
      </x:c>
      <x:c r="F3" s="6" t="str">
        <x:v>Впишите время 8-18 или код смены. Под каждой записью появится интервал.</x:v>
      </x:c>
      <x:c r="G3" s="6" t="str">
        <x:v>Впишите время 8-18 или код смены. Под каждой записью появится интервал.</x:v>
      </x:c>
      <x:c r="H3" s="6" t="str">
        <x:v>Впишите время 8-18 или код смены. Под каждой записью появится интервал.</x:v>
      </x:c>
      <x:c r="I3" s="6" t="str">
        <x:v>Впишите время 8-18 или код смены. Под каждой записью появится интервал.</x:v>
      </x:c>
      <x:c r="J3" s="6" t="str">
        <x:v>Впишите время 8-18 или код смены. Под каждой записью появится интервал.</x:v>
      </x:c>
      <x:c r="K3" s="6" t="str">
        <x:v>Впишите время 8-18 или код смены. Под каждой записью появится интервал.</x:v>
      </x:c>
      <x:c r="L3" s="6" t="str">
        <x:v>Впишите время 8-18 или код смены. Под каждой записью появится интервал.</x:v>
      </x:c>
      <x:c r="M3" s="3"/>
    </x:row>
    <x:row r="4" ht="7" customHeight="1">
      <x:c r="A4" s="3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3"/>
    </x:row>
    <x:row r="5" ht="29" customHeight="1">
      <x:c r="A5" s="3"/>
      <x:c r="B5" s="12" t="str">
        <x:v>Неделя с</x:v>
      </x:c>
      <x:c r="C5" s="12" t="str">
        <x:v>Неделя с</x:v>
      </x:c>
      <x:c r="D5" s="16" t="n">
        <x:v>46349</x:v>
      </x:c>
      <x:c r="E5" s="17" t="str">
        <x:v>Последний день</x:v>
      </x:c>
      <x:c r="F5" s="17" t="str">
        <x:v>Последний день</x:v>
      </x:c>
      <x:c r="G5" s="13" t="n">
        <x:f>IF(IF(ISNUMBER($D$5),AND($D$5=INT($D$5),$D$5&gt;=36526,$D$5&lt;=73050,WEEKDAY($D$5,2)=1),FALSE),$D$5+6,"")</x:f>
        <x:v>46355</x:v>
      </x:c>
      <x:c r="H5" s="13"/>
      <x:c r="I5" s="18" t="str">
        <x:v>До 12 сотрудников</x:v>
      </x:c>
      <x:c r="J5" s="18" t="str">
        <x:v>До 12 сотрудников</x:v>
      </x:c>
      <x:c r="K5" s="18" t="str">
        <x:v>До 12 сотрудников</x:v>
      </x:c>
      <x:c r="L5" s="18" t="str">
        <x:v>До 12 сотрудников</x:v>
      </x:c>
      <x:c r="M5" s="3"/>
    </x:row>
    <x:row r="6" ht="23" customHeight="1">
      <x:c r="A6" s="3"/>
      <x:c r="B6" s="11" t="str">
        <x:f>IF(IF(ISNUMBER($D$5),AND($D$5=INT($D$5),$D$5&gt;=36526,$D$5&lt;=73050,WEEKDAY($D$5,2)=1),FALSE),"Время: 8-18, 8:30-18:30, 22-6 · Коды: Р, П, Н, С1, С2 · В: выходной · Пусто: нет плана","Укажите в D5 понедельник с 2000 по 2099 год")</x:f>
        <x:v>Время: 8-18, 8:30-18:30, 22-6 · Коды: Р, П, Н, С1, С2 · В: выходной · Пусто: нет плана</x:v>
      </x:c>
      <x:c r="C6" s="11"/>
      <x:c r="D6" s="11"/>
      <x:c r="E6" s="11"/>
      <x:c r="F6" s="11"/>
      <x:c r="G6" s="11"/>
      <x:c r="H6" s="11"/>
      <x:c r="I6" s="11"/>
      <x:c r="J6" s="11"/>
      <x:c r="K6" s="11"/>
      <x:c r="L6" s="11"/>
      <x:c r="M6" s="3"/>
    </x:row>
    <x:row r="7" ht="27" customHeight="1">
      <x:c r="A7" s="3"/>
      <x:c r="B7" s="19" t="str">
        <x:v>Перерыв ввода, мин</x:v>
      </x:c>
      <x:c r="C7" s="19" t="str">
        <x:v>Перерыв ввода, мин</x:v>
      </x:c>
      <x:c r="D7" s="22" t="n">
        <x:v>30</x:v>
      </x:c>
      <x:c r="E7" s="11" t="str">
        <x:v>Для времени 8-18. Введите 0, если перерыв оплачивается. У кодов свой перерыв в каталоге.</x:v>
      </x:c>
      <x:c r="F7" s="11" t="str">
        <x:v>Для времени 8-18. Введите 0, если перерыв оплачивается. У кодов свой перерыв в каталоге.</x:v>
      </x:c>
      <x:c r="G7" s="11" t="str">
        <x:v>Для времени 8-18. Введите 0, если перерыв оплачивается. У кодов свой перерыв в каталоге.</x:v>
      </x:c>
      <x:c r="H7" s="11" t="str">
        <x:v>Для времени 8-18. Введите 0, если перерыв оплачивается. У кодов свой перерыв в каталоге.</x:v>
      </x:c>
      <x:c r="I7" s="11" t="str">
        <x:v>Для времени 8-18. Введите 0, если перерыв оплачивается. У кодов свой перерыв в каталоге.</x:v>
      </x:c>
      <x:c r="J7" s="11" t="str">
        <x:v>Для времени 8-18. Введите 0, если перерыв оплачивается. У кодов свой перерыв в каталоге.</x:v>
      </x:c>
      <x:c r="K7" s="11" t="str">
        <x:v>Для времени 8-18. Введите 0, если перерыв оплачивается. У кодов свой перерыв в каталоге.</x:v>
      </x:c>
      <x:c r="L7" s="11" t="str">
        <x:v>Для времени 8-18. Введите 0, если перерыв оплачивается. У кодов свой перерыв в каталоге.</x:v>
      </x:c>
      <x:c r="M7" s="3"/>
    </x:row>
    <x:row r="8" ht="23" customHeight="1">
      <x:c r="A8" s="3"/>
      <x:c r="B8" s="24" t="str">
        <x:v>Сотрудник</x:v>
      </x:c>
      <x:c r="C8" s="24" t="str">
        <x:v>Должность</x:v>
      </x:c>
      <x:c r="D8" s="29" t="n">
        <x:f>IF(IF(ISNUMBER($D$5),AND($D$5=INT($D$5),$D$5&gt;=36526,$D$5&lt;=73050,WEEKDAY($D$5,2)=1),FALSE),$D$5+0,"")</x:f>
        <x:v>46349</x:v>
      </x:c>
      <x:c r="E8" s="29" t="n">
        <x:f>IF(IF(ISNUMBER($D$5),AND($D$5=INT($D$5),$D$5&gt;=36526,$D$5&lt;=73050,WEEKDAY($D$5,2)=1),FALSE),$D$5+1,"")</x:f>
        <x:v>46350</x:v>
      </x:c>
      <x:c r="F8" s="29" t="n">
        <x:f>IF(IF(ISNUMBER($D$5),AND($D$5=INT($D$5),$D$5&gt;=36526,$D$5&lt;=73050,WEEKDAY($D$5,2)=1),FALSE),$D$5+2,"")</x:f>
        <x:v>46351</x:v>
      </x:c>
      <x:c r="G8" s="29" t="n">
        <x:f>IF(IF(ISNUMBER($D$5),AND($D$5=INT($D$5),$D$5&gt;=36526,$D$5&lt;=73050,WEEKDAY($D$5,2)=1),FALSE),$D$5+3,"")</x:f>
        <x:v>46352</x:v>
      </x:c>
      <x:c r="H8" s="29" t="n">
        <x:f>IF(IF(ISNUMBER($D$5),AND($D$5=INT($D$5),$D$5&gt;=36526,$D$5&lt;=73050,WEEKDAY($D$5,2)=1),FALSE),$D$5+4,"")</x:f>
        <x:v>46353</x:v>
      </x:c>
      <x:c r="I8" s="29" t="n">
        <x:f>IF(IF(ISNUMBER($D$5),AND($D$5=INT($D$5),$D$5&gt;=36526,$D$5&lt;=73050,WEEKDAY($D$5,2)=1),FALSE),$D$5+5,"")</x:f>
        <x:v>46354</x:v>
      </x:c>
      <x:c r="J8" s="29" t="n">
        <x:f>IF(IF(ISNUMBER($D$5),AND($D$5=INT($D$5),$D$5&gt;=36526,$D$5&lt;=73050,WEEKDAY($D$5,2)=1),FALSE),$D$5+6,"")</x:f>
        <x:v>46355</x:v>
      </x:c>
      <x:c r="K8" s="25" t="str">
        <x:v>Часы, ч</x:v>
      </x:c>
      <x:c r="L8" s="25" t="str">
        <x:v>Смены</x:v>
      </x:c>
      <x:c r="M8" s="3"/>
    </x:row>
    <x:row r="9" ht="17" customHeight="1">
      <x:c r="A9" s="3"/>
      <x:c r="B9" s="32" t="str">
        <x:v>Сотрудник</x:v>
      </x:c>
      <x:c r="C9" s="32" t="str">
        <x:v>Должность</x:v>
      </x:c>
      <x:c r="D9" s="33" t="str">
        <x:f>IF(D8="","",CHOOSE(WEEKDAY(D8,2),"пн","вт","ср","чт","пт","сб","вс"))</x:f>
        <x:v>пн</x:v>
      </x:c>
      <x:c r="E9" s="33" t="str">
        <x:f>IF(E8="","",CHOOSE(WEEKDAY(E8,2),"пн","вт","ср","чт","пт","сб","вс"))</x:f>
        <x:v>вт</x:v>
      </x:c>
      <x:c r="F9" s="33" t="str">
        <x:f>IF(F8="","",CHOOSE(WEEKDAY(F8,2),"пн","вт","ср","чт","пт","сб","вс"))</x:f>
        <x:v>ср</x:v>
      </x:c>
      <x:c r="G9" s="33" t="str">
        <x:f>IF(G8="","",CHOOSE(WEEKDAY(G8,2),"пн","вт","ср","чт","пт","сб","вс"))</x:f>
        <x:v>чт</x:v>
      </x:c>
      <x:c r="H9" s="33" t="str">
        <x:f>IF(H8="","",CHOOSE(WEEKDAY(H8,2),"пн","вт","ср","чт","пт","сб","вс"))</x:f>
        <x:v>пт</x:v>
      </x:c>
      <x:c r="I9" s="33" t="str">
        <x:f>IF(I8="","",CHOOSE(WEEKDAY(I8,2),"пн","вт","ср","чт","пт","сб","вс"))</x:f>
        <x:v>сб</x:v>
      </x:c>
      <x:c r="J9" s="33" t="str">
        <x:f>IF(J8="","",CHOOSE(WEEKDAY(J8,2),"пн","вт","ср","чт","пт","сб","вс"))</x:f>
        <x:v>вс</x:v>
      </x:c>
      <x:c r="K9" s="34" t="str">
        <x:v>Часы, ч</x:v>
      </x:c>
      <x:c r="L9" s="34" t="str">
        <x:v>Смены</x:v>
      </x:c>
      <x:c r="M9" s="3"/>
    </x:row>
    <x:row r="10" ht="21" customHeight="1">
      <x:c r="A10" s="3"/>
      <x:c r="B10" s="36"/>
      <x:c r="C10" s="37"/>
      <x:c r="D10" s="41"/>
      <x:c r="E10" s="41"/>
      <x:c r="F10" s="41"/>
      <x:c r="G10" s="41"/>
      <x:c r="H10" s="41"/>
      <x:c r="I10" s="41"/>
      <x:c r="J10" s="41"/>
      <x:c r="K10" s="49" t="str">
        <x:f>IF(COUNTA(D10:J10)=0,IF($B10="","",0),IF(COUNT(K56:K62)=7,SUM(K56:K62),"Проверить"))</x:f>
      </x:c>
      <x:c r="L10" s="51" t="str">
        <x:f>IF(ISTEXT(K10),K10,COUNTIFS(K56:K62,"&gt;0"))</x:f>
      </x:c>
      <x:c r="M10" s="3"/>
    </x:row>
    <x:row r="11" ht="18" customHeight="1">
      <x:c r="A11" s="3"/>
      <x:c r="B11" s="42"/>
      <x:c r="C11" s="43"/>
      <x:c r="D11" s="44" t="str">
        <x:f>IF($L$56="Готово",CONCATENATE(IF(HOUR(H56)&lt;10,"0",""),HOUR(H56),":",IF(MINUTE(H56)&lt;10,"0",""),MINUTE(H56))&amp;"–"&amp;CONCATENATE(IF(HOUR(I56)&lt;10,"0",""),HOUR(I56),":",IF(MINUTE(I56)&lt;10,"0",""),MINUTE(I56))&amp;IF(I56&lt;H56," +1",""),L56)</x:f>
      </x:c>
      <x:c r="E11" s="44" t="str">
        <x:f>IF($L$57="Готово",CONCATENATE(IF(HOUR(H57)&lt;10,"0",""),HOUR(H57),":",IF(MINUTE(H57)&lt;10,"0",""),MINUTE(H57))&amp;"–"&amp;CONCATENATE(IF(HOUR(I57)&lt;10,"0",""),HOUR(I57),":",IF(MINUTE(I57)&lt;10,"0",""),MINUTE(I57))&amp;IF(I57&lt;H57," +1",""),L57)</x:f>
      </x:c>
      <x:c r="F11" s="44" t="str">
        <x:f>IF($L$58="Готово",CONCATENATE(IF(HOUR(H58)&lt;10,"0",""),HOUR(H58),":",IF(MINUTE(H58)&lt;10,"0",""),MINUTE(H58))&amp;"–"&amp;CONCATENATE(IF(HOUR(I58)&lt;10,"0",""),HOUR(I58),":",IF(MINUTE(I58)&lt;10,"0",""),MINUTE(I58))&amp;IF(I58&lt;H58," +1",""),L58)</x:f>
      </x:c>
      <x:c r="G11" s="44" t="str">
        <x:f>IF($L$59="Готово",CONCATENATE(IF(HOUR(H59)&lt;10,"0",""),HOUR(H59),":",IF(MINUTE(H59)&lt;10,"0",""),MINUTE(H59))&amp;"–"&amp;CONCATENATE(IF(HOUR(I59)&lt;10,"0",""),HOUR(I59),":",IF(MINUTE(I59)&lt;10,"0",""),MINUTE(I59))&amp;IF(I59&lt;H59," +1",""),L59)</x:f>
      </x:c>
      <x:c r="H11" s="44" t="str">
        <x:f>IF($L$60="Готово",CONCATENATE(IF(HOUR(H60)&lt;10,"0",""),HOUR(H60),":",IF(MINUTE(H60)&lt;10,"0",""),MINUTE(H60))&amp;"–"&amp;CONCATENATE(IF(HOUR(I60)&lt;10,"0",""),HOUR(I60),":",IF(MINUTE(I60)&lt;10,"0",""),MINUTE(I60))&amp;IF(I60&lt;H60," +1",""),L60)</x:f>
      </x:c>
      <x:c r="I11" s="44" t="str">
        <x:f>IF($L$61="Готово",CONCATENATE(IF(HOUR(H61)&lt;10,"0",""),HOUR(H61),":",IF(MINUTE(H61)&lt;10,"0",""),MINUTE(H61))&amp;"–"&amp;CONCATENATE(IF(HOUR(I61)&lt;10,"0",""),HOUR(I61),":",IF(MINUTE(I61)&lt;10,"0",""),MINUTE(I61))&amp;IF(I61&lt;H61," +1",""),L61)</x:f>
      </x:c>
      <x:c r="J11" s="44" t="str">
        <x:f>IF($L$62="Готово",CONCATENATE(IF(HOUR(H62)&lt;10,"0",""),HOUR(H62),":",IF(MINUTE(H62)&lt;10,"0",""),MINUTE(H62))&amp;"–"&amp;CONCATENATE(IF(HOUR(I62)&lt;10,"0",""),HOUR(I62),":",IF(MINUTE(I62)&lt;10,"0",""),MINUTE(I62))&amp;IF(I62&lt;H62," +1",""),L62)</x:f>
      </x:c>
      <x:c r="K11" s="50"/>
      <x:c r="L11" s="52"/>
      <x:c r="M11" s="3"/>
    </x:row>
    <x:row r="12" ht="21" customHeight="1">
      <x:c r="A12" s="3"/>
      <x:c r="B12" s="36"/>
      <x:c r="C12" s="37"/>
      <x:c r="D12" s="41"/>
      <x:c r="E12" s="41"/>
      <x:c r="F12" s="41"/>
      <x:c r="G12" s="41"/>
      <x:c r="H12" s="41"/>
      <x:c r="I12" s="41"/>
      <x:c r="J12" s="41"/>
      <x:c r="K12" s="49" t="str">
        <x:f>IF(COUNTA(D12:J12)=0,IF($B12="","",0),IF(COUNT(K63:K69)=7,SUM(K63:K69),"Проверить"))</x:f>
      </x:c>
      <x:c r="L12" s="51" t="str">
        <x:f>IF(ISTEXT(K12),K12,COUNTIFS(K63:K69,"&gt;0"))</x:f>
      </x:c>
      <x:c r="M12" s="3"/>
    </x:row>
    <x:row r="13" ht="18" customHeight="1">
      <x:c r="A13" s="3"/>
      <x:c r="B13" s="42"/>
      <x:c r="C13" s="43"/>
      <x:c r="D13" s="44" t="str">
        <x:f>IF($L$63="Готово",CONCATENATE(IF(HOUR(H63)&lt;10,"0",""),HOUR(H63),":",IF(MINUTE(H63)&lt;10,"0",""),MINUTE(H63))&amp;"–"&amp;CONCATENATE(IF(HOUR(I63)&lt;10,"0",""),HOUR(I63),":",IF(MINUTE(I63)&lt;10,"0",""),MINUTE(I63))&amp;IF(I63&lt;H63," +1",""),L63)</x:f>
      </x:c>
      <x:c r="E13" s="44" t="str">
        <x:f>IF($L$64="Готово",CONCATENATE(IF(HOUR(H64)&lt;10,"0",""),HOUR(H64),":",IF(MINUTE(H64)&lt;10,"0",""),MINUTE(H64))&amp;"–"&amp;CONCATENATE(IF(HOUR(I64)&lt;10,"0",""),HOUR(I64),":",IF(MINUTE(I64)&lt;10,"0",""),MINUTE(I64))&amp;IF(I64&lt;H64," +1",""),L64)</x:f>
      </x:c>
      <x:c r="F13" s="44" t="str">
        <x:f>IF($L$65="Готово",CONCATENATE(IF(HOUR(H65)&lt;10,"0",""),HOUR(H65),":",IF(MINUTE(H65)&lt;10,"0",""),MINUTE(H65))&amp;"–"&amp;CONCATENATE(IF(HOUR(I65)&lt;10,"0",""),HOUR(I65),":",IF(MINUTE(I65)&lt;10,"0",""),MINUTE(I65))&amp;IF(I65&lt;H65," +1",""),L65)</x:f>
      </x:c>
      <x:c r="G13" s="44" t="str">
        <x:f>IF($L$66="Готово",CONCATENATE(IF(HOUR(H66)&lt;10,"0",""),HOUR(H66),":",IF(MINUTE(H66)&lt;10,"0",""),MINUTE(H66))&amp;"–"&amp;CONCATENATE(IF(HOUR(I66)&lt;10,"0",""),HOUR(I66),":",IF(MINUTE(I66)&lt;10,"0",""),MINUTE(I66))&amp;IF(I66&lt;H66," +1",""),L66)</x:f>
      </x:c>
      <x:c r="H13" s="44" t="str">
        <x:f>IF($L$67="Готово",CONCATENATE(IF(HOUR(H67)&lt;10,"0",""),HOUR(H67),":",IF(MINUTE(H67)&lt;10,"0",""),MINUTE(H67))&amp;"–"&amp;CONCATENATE(IF(HOUR(I67)&lt;10,"0",""),HOUR(I67),":",IF(MINUTE(I67)&lt;10,"0",""),MINUTE(I67))&amp;IF(I67&lt;H67," +1",""),L67)</x:f>
      </x:c>
      <x:c r="I13" s="44" t="str">
        <x:f>IF($L$68="Готово",CONCATENATE(IF(HOUR(H68)&lt;10,"0",""),HOUR(H68),":",IF(MINUTE(H68)&lt;10,"0",""),MINUTE(H68))&amp;"–"&amp;CONCATENATE(IF(HOUR(I68)&lt;10,"0",""),HOUR(I68),":",IF(MINUTE(I68)&lt;10,"0",""),MINUTE(I68))&amp;IF(I68&lt;H68," +1",""),L68)</x:f>
      </x:c>
      <x:c r="J13" s="44" t="str">
        <x:f>IF($L$69="Готово",CONCATENATE(IF(HOUR(H69)&lt;10,"0",""),HOUR(H69),":",IF(MINUTE(H69)&lt;10,"0",""),MINUTE(H69))&amp;"–"&amp;CONCATENATE(IF(HOUR(I69)&lt;10,"0",""),HOUR(I69),":",IF(MINUTE(I69)&lt;10,"0",""),MINUTE(I69))&amp;IF(I69&lt;H69," +1",""),L69)</x:f>
      </x:c>
      <x:c r="K13" s="50"/>
      <x:c r="L13" s="52"/>
      <x:c r="M13" s="3"/>
    </x:row>
    <x:row r="14" ht="21" customHeight="1">
      <x:c r="A14" s="3"/>
      <x:c r="B14" s="36"/>
      <x:c r="C14" s="37"/>
      <x:c r="D14" s="41"/>
      <x:c r="E14" s="41"/>
      <x:c r="F14" s="41"/>
      <x:c r="G14" s="41"/>
      <x:c r="H14" s="41"/>
      <x:c r="I14" s="41"/>
      <x:c r="J14" s="41"/>
      <x:c r="K14" s="49" t="str">
        <x:f>IF(COUNTA(D14:J14)=0,IF($B14="","",0),IF(COUNT(K70:K76)=7,SUM(K70:K76),"Проверить"))</x:f>
      </x:c>
      <x:c r="L14" s="51" t="str">
        <x:f>IF(ISTEXT(K14),K14,COUNTIFS(K70:K76,"&gt;0"))</x:f>
      </x:c>
      <x:c r="M14" s="3"/>
    </x:row>
    <x:row r="15" ht="18" customHeight="1">
      <x:c r="A15" s="3"/>
      <x:c r="B15" s="42"/>
      <x:c r="C15" s="43"/>
      <x:c r="D15" s="44" t="str">
        <x:f>IF($L$70="Готово",CONCATENATE(IF(HOUR(H70)&lt;10,"0",""),HOUR(H70),":",IF(MINUTE(H70)&lt;10,"0",""),MINUTE(H70))&amp;"–"&amp;CONCATENATE(IF(HOUR(I70)&lt;10,"0",""),HOUR(I70),":",IF(MINUTE(I70)&lt;10,"0",""),MINUTE(I70))&amp;IF(I70&lt;H70," +1",""),L70)</x:f>
      </x:c>
      <x:c r="E15" s="44" t="str">
        <x:f>IF($L$71="Готово",CONCATENATE(IF(HOUR(H71)&lt;10,"0",""),HOUR(H71),":",IF(MINUTE(H71)&lt;10,"0",""),MINUTE(H71))&amp;"–"&amp;CONCATENATE(IF(HOUR(I71)&lt;10,"0",""),HOUR(I71),":",IF(MINUTE(I71)&lt;10,"0",""),MINUTE(I71))&amp;IF(I71&lt;H71," +1",""),L71)</x:f>
      </x:c>
      <x:c r="F15" s="44" t="str">
        <x:f>IF($L$72="Готово",CONCATENATE(IF(HOUR(H72)&lt;10,"0",""),HOUR(H72),":",IF(MINUTE(H72)&lt;10,"0",""),MINUTE(H72))&amp;"–"&amp;CONCATENATE(IF(HOUR(I72)&lt;10,"0",""),HOUR(I72),":",IF(MINUTE(I72)&lt;10,"0",""),MINUTE(I72))&amp;IF(I72&lt;H72," +1",""),L72)</x:f>
      </x:c>
      <x:c r="G15" s="44" t="str">
        <x:f>IF($L$73="Готово",CONCATENATE(IF(HOUR(H73)&lt;10,"0",""),HOUR(H73),":",IF(MINUTE(H73)&lt;10,"0",""),MINUTE(H73))&amp;"–"&amp;CONCATENATE(IF(HOUR(I73)&lt;10,"0",""),HOUR(I73),":",IF(MINUTE(I73)&lt;10,"0",""),MINUTE(I73))&amp;IF(I73&lt;H73," +1",""),L73)</x:f>
      </x:c>
      <x:c r="H15" s="44" t="str">
        <x:f>IF($L$74="Готово",CONCATENATE(IF(HOUR(H74)&lt;10,"0",""),HOUR(H74),":",IF(MINUTE(H74)&lt;10,"0",""),MINUTE(H74))&amp;"–"&amp;CONCATENATE(IF(HOUR(I74)&lt;10,"0",""),HOUR(I74),":",IF(MINUTE(I74)&lt;10,"0",""),MINUTE(I74))&amp;IF(I74&lt;H74," +1",""),L74)</x:f>
      </x:c>
      <x:c r="I15" s="44" t="str">
        <x:f>IF($L$75="Готово",CONCATENATE(IF(HOUR(H75)&lt;10,"0",""),HOUR(H75),":",IF(MINUTE(H75)&lt;10,"0",""),MINUTE(H75))&amp;"–"&amp;CONCATENATE(IF(HOUR(I75)&lt;10,"0",""),HOUR(I75),":",IF(MINUTE(I75)&lt;10,"0",""),MINUTE(I75))&amp;IF(I75&lt;H75," +1",""),L75)</x:f>
      </x:c>
      <x:c r="J15" s="44" t="str">
        <x:f>IF($L$76="Готово",CONCATENATE(IF(HOUR(H76)&lt;10,"0",""),HOUR(H76),":",IF(MINUTE(H76)&lt;10,"0",""),MINUTE(H76))&amp;"–"&amp;CONCATENATE(IF(HOUR(I76)&lt;10,"0",""),HOUR(I76),":",IF(MINUTE(I76)&lt;10,"0",""),MINUTE(I76))&amp;IF(I76&lt;H76," +1",""),L76)</x:f>
      </x:c>
      <x:c r="K15" s="50"/>
      <x:c r="L15" s="52"/>
      <x:c r="M15" s="3"/>
    </x:row>
    <x:row r="16" ht="21" customHeight="1">
      <x:c r="A16" s="3"/>
      <x:c r="B16" s="36"/>
      <x:c r="C16" s="37"/>
      <x:c r="D16" s="41"/>
      <x:c r="E16" s="41"/>
      <x:c r="F16" s="41"/>
      <x:c r="G16" s="41"/>
      <x:c r="H16" s="41"/>
      <x:c r="I16" s="41"/>
      <x:c r="J16" s="41"/>
      <x:c r="K16" s="49" t="str">
        <x:f>IF(COUNTA(D16:J16)=0,IF($B16="","",0),IF(COUNT(K77:K83)=7,SUM(K77:K83),"Проверить"))</x:f>
      </x:c>
      <x:c r="L16" s="51" t="str">
        <x:f>IF(ISTEXT(K16),K16,COUNTIFS(K77:K83,"&gt;0"))</x:f>
      </x:c>
      <x:c r="M16" s="3"/>
    </x:row>
    <x:row r="17" ht="18" customHeight="1">
      <x:c r="A17" s="3"/>
      <x:c r="B17" s="42"/>
      <x:c r="C17" s="43"/>
      <x:c r="D17" s="44" t="str">
        <x:f>IF($L$77="Готово",CONCATENATE(IF(HOUR(H77)&lt;10,"0",""),HOUR(H77),":",IF(MINUTE(H77)&lt;10,"0",""),MINUTE(H77))&amp;"–"&amp;CONCATENATE(IF(HOUR(I77)&lt;10,"0",""),HOUR(I77),":",IF(MINUTE(I77)&lt;10,"0",""),MINUTE(I77))&amp;IF(I77&lt;H77," +1",""),L77)</x:f>
      </x:c>
      <x:c r="E17" s="44" t="str">
        <x:f>IF($L$78="Готово",CONCATENATE(IF(HOUR(H78)&lt;10,"0",""),HOUR(H78),":",IF(MINUTE(H78)&lt;10,"0",""),MINUTE(H78))&amp;"–"&amp;CONCATENATE(IF(HOUR(I78)&lt;10,"0",""),HOUR(I78),":",IF(MINUTE(I78)&lt;10,"0",""),MINUTE(I78))&amp;IF(I78&lt;H78," +1",""),L78)</x:f>
      </x:c>
      <x:c r="F17" s="44" t="str">
        <x:f>IF($L$79="Готово",CONCATENATE(IF(HOUR(H79)&lt;10,"0",""),HOUR(H79),":",IF(MINUTE(H79)&lt;10,"0",""),MINUTE(H79))&amp;"–"&amp;CONCATENATE(IF(HOUR(I79)&lt;10,"0",""),HOUR(I79),":",IF(MINUTE(I79)&lt;10,"0",""),MINUTE(I79))&amp;IF(I79&lt;H79," +1",""),L79)</x:f>
      </x:c>
      <x:c r="G17" s="44" t="str">
        <x:f>IF($L$80="Готово",CONCATENATE(IF(HOUR(H80)&lt;10,"0",""),HOUR(H80),":",IF(MINUTE(H80)&lt;10,"0",""),MINUTE(H80))&amp;"–"&amp;CONCATENATE(IF(HOUR(I80)&lt;10,"0",""),HOUR(I80),":",IF(MINUTE(I80)&lt;10,"0",""),MINUTE(I80))&amp;IF(I80&lt;H80," +1",""),L80)</x:f>
      </x:c>
      <x:c r="H17" s="44" t="str">
        <x:f>IF($L$81="Готово",CONCATENATE(IF(HOUR(H81)&lt;10,"0",""),HOUR(H81),":",IF(MINUTE(H81)&lt;10,"0",""),MINUTE(H81))&amp;"–"&amp;CONCATENATE(IF(HOUR(I81)&lt;10,"0",""),HOUR(I81),":",IF(MINUTE(I81)&lt;10,"0",""),MINUTE(I81))&amp;IF(I81&lt;H81," +1",""),L81)</x:f>
      </x:c>
      <x:c r="I17" s="44" t="str">
        <x:f>IF($L$82="Готово",CONCATENATE(IF(HOUR(H82)&lt;10,"0",""),HOUR(H82),":",IF(MINUTE(H82)&lt;10,"0",""),MINUTE(H82))&amp;"–"&amp;CONCATENATE(IF(HOUR(I82)&lt;10,"0",""),HOUR(I82),":",IF(MINUTE(I82)&lt;10,"0",""),MINUTE(I82))&amp;IF(I82&lt;H82," +1",""),L82)</x:f>
      </x:c>
      <x:c r="J17" s="44" t="str">
        <x:f>IF($L$83="Готово",CONCATENATE(IF(HOUR(H83)&lt;10,"0",""),HOUR(H83),":",IF(MINUTE(H83)&lt;10,"0",""),MINUTE(H83))&amp;"–"&amp;CONCATENATE(IF(HOUR(I83)&lt;10,"0",""),HOUR(I83),":",IF(MINUTE(I83)&lt;10,"0",""),MINUTE(I83))&amp;IF(I83&lt;H83," +1",""),L83)</x:f>
      </x:c>
      <x:c r="K17" s="50"/>
      <x:c r="L17" s="52"/>
      <x:c r="M17" s="3"/>
    </x:row>
    <x:row r="18" ht="21" customHeight="1">
      <x:c r="A18" s="3"/>
      <x:c r="B18" s="36"/>
      <x:c r="C18" s="37"/>
      <x:c r="D18" s="41"/>
      <x:c r="E18" s="41"/>
      <x:c r="F18" s="41"/>
      <x:c r="G18" s="41"/>
      <x:c r="H18" s="41"/>
      <x:c r="I18" s="41"/>
      <x:c r="J18" s="41"/>
      <x:c r="K18" s="49" t="str">
        <x:f>IF(COUNTA(D18:J18)=0,IF($B18="","",0),IF(COUNT(K84:K90)=7,SUM(K84:K90),"Проверить"))</x:f>
      </x:c>
      <x:c r="L18" s="51" t="str">
        <x:f>IF(ISTEXT(K18),K18,COUNTIFS(K84:K90,"&gt;0"))</x:f>
      </x:c>
      <x:c r="M18" s="3"/>
    </x:row>
    <x:row r="19" ht="18" customHeight="1">
      <x:c r="A19" s="3"/>
      <x:c r="B19" s="42"/>
      <x:c r="C19" s="43"/>
      <x:c r="D19" s="44" t="str">
        <x:f>IF($L$84="Готово",CONCATENATE(IF(HOUR(H84)&lt;10,"0",""),HOUR(H84),":",IF(MINUTE(H84)&lt;10,"0",""),MINUTE(H84))&amp;"–"&amp;CONCATENATE(IF(HOUR(I84)&lt;10,"0",""),HOUR(I84),":",IF(MINUTE(I84)&lt;10,"0",""),MINUTE(I84))&amp;IF(I84&lt;H84," +1",""),L84)</x:f>
      </x:c>
      <x:c r="E19" s="44" t="str">
        <x:f>IF($L$85="Готово",CONCATENATE(IF(HOUR(H85)&lt;10,"0",""),HOUR(H85),":",IF(MINUTE(H85)&lt;10,"0",""),MINUTE(H85))&amp;"–"&amp;CONCATENATE(IF(HOUR(I85)&lt;10,"0",""),HOUR(I85),":",IF(MINUTE(I85)&lt;10,"0",""),MINUTE(I85))&amp;IF(I85&lt;H85," +1",""),L85)</x:f>
      </x:c>
      <x:c r="F19" s="44" t="str">
        <x:f>IF($L$86="Готово",CONCATENATE(IF(HOUR(H86)&lt;10,"0",""),HOUR(H86),":",IF(MINUTE(H86)&lt;10,"0",""),MINUTE(H86))&amp;"–"&amp;CONCATENATE(IF(HOUR(I86)&lt;10,"0",""),HOUR(I86),":",IF(MINUTE(I86)&lt;10,"0",""),MINUTE(I86))&amp;IF(I86&lt;H86," +1",""),L86)</x:f>
      </x:c>
      <x:c r="G19" s="44" t="str">
        <x:f>IF($L$87="Готово",CONCATENATE(IF(HOUR(H87)&lt;10,"0",""),HOUR(H87),":",IF(MINUTE(H87)&lt;10,"0",""),MINUTE(H87))&amp;"–"&amp;CONCATENATE(IF(HOUR(I87)&lt;10,"0",""),HOUR(I87),":",IF(MINUTE(I87)&lt;10,"0",""),MINUTE(I87))&amp;IF(I87&lt;H87," +1",""),L87)</x:f>
      </x:c>
      <x:c r="H19" s="44" t="str">
        <x:f>IF($L$88="Готово",CONCATENATE(IF(HOUR(H88)&lt;10,"0",""),HOUR(H88),":",IF(MINUTE(H88)&lt;10,"0",""),MINUTE(H88))&amp;"–"&amp;CONCATENATE(IF(HOUR(I88)&lt;10,"0",""),HOUR(I88),":",IF(MINUTE(I88)&lt;10,"0",""),MINUTE(I88))&amp;IF(I88&lt;H88," +1",""),L88)</x:f>
      </x:c>
      <x:c r="I19" s="44" t="str">
        <x:f>IF($L$89="Готово",CONCATENATE(IF(HOUR(H89)&lt;10,"0",""),HOUR(H89),":",IF(MINUTE(H89)&lt;10,"0",""),MINUTE(H89))&amp;"–"&amp;CONCATENATE(IF(HOUR(I89)&lt;10,"0",""),HOUR(I89),":",IF(MINUTE(I89)&lt;10,"0",""),MINUTE(I89))&amp;IF(I89&lt;H89," +1",""),L89)</x:f>
      </x:c>
      <x:c r="J19" s="44" t="str">
        <x:f>IF($L$90="Готово",CONCATENATE(IF(HOUR(H90)&lt;10,"0",""),HOUR(H90),":",IF(MINUTE(H90)&lt;10,"0",""),MINUTE(H90))&amp;"–"&amp;CONCATENATE(IF(HOUR(I90)&lt;10,"0",""),HOUR(I90),":",IF(MINUTE(I90)&lt;10,"0",""),MINUTE(I90))&amp;IF(I90&lt;H90," +1",""),L90)</x:f>
      </x:c>
      <x:c r="K19" s="50"/>
      <x:c r="L19" s="52"/>
      <x:c r="M19" s="3"/>
    </x:row>
    <x:row r="20" ht="21" customHeight="1">
      <x:c r="A20" s="3"/>
      <x:c r="B20" s="36"/>
      <x:c r="C20" s="37"/>
      <x:c r="D20" s="41"/>
      <x:c r="E20" s="41"/>
      <x:c r="F20" s="41"/>
      <x:c r="G20" s="41"/>
      <x:c r="H20" s="41"/>
      <x:c r="I20" s="41"/>
      <x:c r="J20" s="41"/>
      <x:c r="K20" s="49" t="str">
        <x:f>IF(COUNTA(D20:J20)=0,IF($B20="","",0),IF(COUNT(K91:K97)=7,SUM(K91:K97),"Проверить"))</x:f>
      </x:c>
      <x:c r="L20" s="51" t="str">
        <x:f>IF(ISTEXT(K20),K20,COUNTIFS(K91:K97,"&gt;0"))</x:f>
      </x:c>
      <x:c r="M20" s="3"/>
    </x:row>
    <x:row r="21" ht="18" customHeight="1">
      <x:c r="A21" s="3"/>
      <x:c r="B21" s="42"/>
      <x:c r="C21" s="43"/>
      <x:c r="D21" s="44" t="str">
        <x:f>IF($L$91="Готово",CONCATENATE(IF(HOUR(H91)&lt;10,"0",""),HOUR(H91),":",IF(MINUTE(H91)&lt;10,"0",""),MINUTE(H91))&amp;"–"&amp;CONCATENATE(IF(HOUR(I91)&lt;10,"0",""),HOUR(I91),":",IF(MINUTE(I91)&lt;10,"0",""),MINUTE(I91))&amp;IF(I91&lt;H91," +1",""),L91)</x:f>
      </x:c>
      <x:c r="E21" s="44" t="str">
        <x:f>IF($L$92="Готово",CONCATENATE(IF(HOUR(H92)&lt;10,"0",""),HOUR(H92),":",IF(MINUTE(H92)&lt;10,"0",""),MINUTE(H92))&amp;"–"&amp;CONCATENATE(IF(HOUR(I92)&lt;10,"0",""),HOUR(I92),":",IF(MINUTE(I92)&lt;10,"0",""),MINUTE(I92))&amp;IF(I92&lt;H92," +1",""),L92)</x:f>
      </x:c>
      <x:c r="F21" s="44" t="str">
        <x:f>IF($L$93="Готово",CONCATENATE(IF(HOUR(H93)&lt;10,"0",""),HOUR(H93),":",IF(MINUTE(H93)&lt;10,"0",""),MINUTE(H93))&amp;"–"&amp;CONCATENATE(IF(HOUR(I93)&lt;10,"0",""),HOUR(I93),":",IF(MINUTE(I93)&lt;10,"0",""),MINUTE(I93))&amp;IF(I93&lt;H93," +1",""),L93)</x:f>
      </x:c>
      <x:c r="G21" s="44" t="str">
        <x:f>IF($L$94="Готово",CONCATENATE(IF(HOUR(H94)&lt;10,"0",""),HOUR(H94),":",IF(MINUTE(H94)&lt;10,"0",""),MINUTE(H94))&amp;"–"&amp;CONCATENATE(IF(HOUR(I94)&lt;10,"0",""),HOUR(I94),":",IF(MINUTE(I94)&lt;10,"0",""),MINUTE(I94))&amp;IF(I94&lt;H94," +1",""),L94)</x:f>
      </x:c>
      <x:c r="H21" s="44" t="str">
        <x:f>IF($L$95="Готово",CONCATENATE(IF(HOUR(H95)&lt;10,"0",""),HOUR(H95),":",IF(MINUTE(H95)&lt;10,"0",""),MINUTE(H95))&amp;"–"&amp;CONCATENATE(IF(HOUR(I95)&lt;10,"0",""),HOUR(I95),":",IF(MINUTE(I95)&lt;10,"0",""),MINUTE(I95))&amp;IF(I95&lt;H95," +1",""),L95)</x:f>
      </x:c>
      <x:c r="I21" s="44" t="str">
        <x:f>IF($L$96="Готово",CONCATENATE(IF(HOUR(H96)&lt;10,"0",""),HOUR(H96),":",IF(MINUTE(H96)&lt;10,"0",""),MINUTE(H96))&amp;"–"&amp;CONCATENATE(IF(HOUR(I96)&lt;10,"0",""),HOUR(I96),":",IF(MINUTE(I96)&lt;10,"0",""),MINUTE(I96))&amp;IF(I96&lt;H96," +1",""),L96)</x:f>
      </x:c>
      <x:c r="J21" s="44" t="str">
        <x:f>IF($L$97="Готово",CONCATENATE(IF(HOUR(H97)&lt;10,"0",""),HOUR(H97),":",IF(MINUTE(H97)&lt;10,"0",""),MINUTE(H97))&amp;"–"&amp;CONCATENATE(IF(HOUR(I97)&lt;10,"0",""),HOUR(I97),":",IF(MINUTE(I97)&lt;10,"0",""),MINUTE(I97))&amp;IF(I97&lt;H97," +1",""),L97)</x:f>
      </x:c>
      <x:c r="K21" s="50"/>
      <x:c r="L21" s="52"/>
      <x:c r="M21" s="3"/>
    </x:row>
    <x:row r="22" ht="21" customHeight="1">
      <x:c r="A22" s="3"/>
      <x:c r="B22" s="36"/>
      <x:c r="C22" s="37"/>
      <x:c r="D22" s="41"/>
      <x:c r="E22" s="41"/>
      <x:c r="F22" s="41"/>
      <x:c r="G22" s="41"/>
      <x:c r="H22" s="41"/>
      <x:c r="I22" s="41"/>
      <x:c r="J22" s="41"/>
      <x:c r="K22" s="49" t="str">
        <x:f>IF(COUNTA(D22:J22)=0,IF($B22="","",0),IF(COUNT(K98:K104)=7,SUM(K98:K104),"Проверить"))</x:f>
      </x:c>
      <x:c r="L22" s="51" t="str">
        <x:f>IF(ISTEXT(K22),K22,COUNTIFS(K98:K104,"&gt;0"))</x:f>
      </x:c>
      <x:c r="M22" s="3"/>
    </x:row>
    <x:row r="23" ht="18" customHeight="1">
      <x:c r="A23" s="3"/>
      <x:c r="B23" s="42"/>
      <x:c r="C23" s="43"/>
      <x:c r="D23" s="44" t="str">
        <x:f>IF($L$98="Готово",CONCATENATE(IF(HOUR(H98)&lt;10,"0",""),HOUR(H98),":",IF(MINUTE(H98)&lt;10,"0",""),MINUTE(H98))&amp;"–"&amp;CONCATENATE(IF(HOUR(I98)&lt;10,"0",""),HOUR(I98),":",IF(MINUTE(I98)&lt;10,"0",""),MINUTE(I98))&amp;IF(I98&lt;H98," +1",""),L98)</x:f>
      </x:c>
      <x:c r="E23" s="44" t="str">
        <x:f>IF($L$99="Готово",CONCATENATE(IF(HOUR(H99)&lt;10,"0",""),HOUR(H99),":",IF(MINUTE(H99)&lt;10,"0",""),MINUTE(H99))&amp;"–"&amp;CONCATENATE(IF(HOUR(I99)&lt;10,"0",""),HOUR(I99),":",IF(MINUTE(I99)&lt;10,"0",""),MINUTE(I99))&amp;IF(I99&lt;H99," +1",""),L99)</x:f>
      </x:c>
      <x:c r="F23" s="44" t="str">
        <x:f>IF($L$100="Готово",CONCATENATE(IF(HOUR(H100)&lt;10,"0",""),HOUR(H100),":",IF(MINUTE(H100)&lt;10,"0",""),MINUTE(H100))&amp;"–"&amp;CONCATENATE(IF(HOUR(I100)&lt;10,"0",""),HOUR(I100),":",IF(MINUTE(I100)&lt;10,"0",""),MINUTE(I100))&amp;IF(I100&lt;H100," +1",""),L100)</x:f>
      </x:c>
      <x:c r="G23" s="44" t="str">
        <x:f>IF($L$101="Готово",CONCATENATE(IF(HOUR(H101)&lt;10,"0",""),HOUR(H101),":",IF(MINUTE(H101)&lt;10,"0",""),MINUTE(H101))&amp;"–"&amp;CONCATENATE(IF(HOUR(I101)&lt;10,"0",""),HOUR(I101),":",IF(MINUTE(I101)&lt;10,"0",""),MINUTE(I101))&amp;IF(I101&lt;H101," +1",""),L101)</x:f>
      </x:c>
      <x:c r="H23" s="44" t="str">
        <x:f>IF($L$102="Готово",CONCATENATE(IF(HOUR(H102)&lt;10,"0",""),HOUR(H102),":",IF(MINUTE(H102)&lt;10,"0",""),MINUTE(H102))&amp;"–"&amp;CONCATENATE(IF(HOUR(I102)&lt;10,"0",""),HOUR(I102),":",IF(MINUTE(I102)&lt;10,"0",""),MINUTE(I102))&amp;IF(I102&lt;H102," +1",""),L102)</x:f>
      </x:c>
      <x:c r="I23" s="44" t="str">
        <x:f>IF($L$103="Готово",CONCATENATE(IF(HOUR(H103)&lt;10,"0",""),HOUR(H103),":",IF(MINUTE(H103)&lt;10,"0",""),MINUTE(H103))&amp;"–"&amp;CONCATENATE(IF(HOUR(I103)&lt;10,"0",""),HOUR(I103),":",IF(MINUTE(I103)&lt;10,"0",""),MINUTE(I103))&amp;IF(I103&lt;H103," +1",""),L103)</x:f>
      </x:c>
      <x:c r="J23" s="44" t="str">
        <x:f>IF($L$104="Готово",CONCATENATE(IF(HOUR(H104)&lt;10,"0",""),HOUR(H104),":",IF(MINUTE(H104)&lt;10,"0",""),MINUTE(H104))&amp;"–"&amp;CONCATENATE(IF(HOUR(I104)&lt;10,"0",""),HOUR(I104),":",IF(MINUTE(I104)&lt;10,"0",""),MINUTE(I104))&amp;IF(I104&lt;H104," +1",""),L104)</x:f>
      </x:c>
      <x:c r="K23" s="50"/>
      <x:c r="L23" s="52"/>
      <x:c r="M23" s="3"/>
    </x:row>
    <x:row r="24" ht="21" customHeight="1">
      <x:c r="A24" s="3"/>
      <x:c r="B24" s="36"/>
      <x:c r="C24" s="37"/>
      <x:c r="D24" s="41"/>
      <x:c r="E24" s="41"/>
      <x:c r="F24" s="41"/>
      <x:c r="G24" s="41"/>
      <x:c r="H24" s="41"/>
      <x:c r="I24" s="41"/>
      <x:c r="J24" s="41"/>
      <x:c r="K24" s="49" t="str">
        <x:f>IF(COUNTA(D24:J24)=0,IF($B24="","",0),IF(COUNT(K105:K111)=7,SUM(K105:K111),"Проверить"))</x:f>
      </x:c>
      <x:c r="L24" s="51" t="str">
        <x:f>IF(ISTEXT(K24),K24,COUNTIFS(K105:K111,"&gt;0"))</x:f>
      </x:c>
      <x:c r="M24" s="3"/>
    </x:row>
    <x:row r="25" ht="18" customHeight="1">
      <x:c r="A25" s="3"/>
      <x:c r="B25" s="42"/>
      <x:c r="C25" s="43"/>
      <x:c r="D25" s="44" t="str">
        <x:f>IF($L$105="Готово",CONCATENATE(IF(HOUR(H105)&lt;10,"0",""),HOUR(H105),":",IF(MINUTE(H105)&lt;10,"0",""),MINUTE(H105))&amp;"–"&amp;CONCATENATE(IF(HOUR(I105)&lt;10,"0",""),HOUR(I105),":",IF(MINUTE(I105)&lt;10,"0",""),MINUTE(I105))&amp;IF(I105&lt;H105," +1",""),L105)</x:f>
      </x:c>
      <x:c r="E25" s="44" t="str">
        <x:f>IF($L$106="Готово",CONCATENATE(IF(HOUR(H106)&lt;10,"0",""),HOUR(H106),":",IF(MINUTE(H106)&lt;10,"0",""),MINUTE(H106))&amp;"–"&amp;CONCATENATE(IF(HOUR(I106)&lt;10,"0",""),HOUR(I106),":",IF(MINUTE(I106)&lt;10,"0",""),MINUTE(I106))&amp;IF(I106&lt;H106," +1",""),L106)</x:f>
      </x:c>
      <x:c r="F25" s="44" t="str">
        <x:f>IF($L$107="Готово",CONCATENATE(IF(HOUR(H107)&lt;10,"0",""),HOUR(H107),":",IF(MINUTE(H107)&lt;10,"0",""),MINUTE(H107))&amp;"–"&amp;CONCATENATE(IF(HOUR(I107)&lt;10,"0",""),HOUR(I107),":",IF(MINUTE(I107)&lt;10,"0",""),MINUTE(I107))&amp;IF(I107&lt;H107," +1",""),L107)</x:f>
      </x:c>
      <x:c r="G25" s="44" t="str">
        <x:f>IF($L$108="Готово",CONCATENATE(IF(HOUR(H108)&lt;10,"0",""),HOUR(H108),":",IF(MINUTE(H108)&lt;10,"0",""),MINUTE(H108))&amp;"–"&amp;CONCATENATE(IF(HOUR(I108)&lt;10,"0",""),HOUR(I108),":",IF(MINUTE(I108)&lt;10,"0",""),MINUTE(I108))&amp;IF(I108&lt;H108," +1",""),L108)</x:f>
      </x:c>
      <x:c r="H25" s="44" t="str">
        <x:f>IF($L$109="Готово",CONCATENATE(IF(HOUR(H109)&lt;10,"0",""),HOUR(H109),":",IF(MINUTE(H109)&lt;10,"0",""),MINUTE(H109))&amp;"–"&amp;CONCATENATE(IF(HOUR(I109)&lt;10,"0",""),HOUR(I109),":",IF(MINUTE(I109)&lt;10,"0",""),MINUTE(I109))&amp;IF(I109&lt;H109," +1",""),L109)</x:f>
      </x:c>
      <x:c r="I25" s="44" t="str">
        <x:f>IF($L$110="Готово",CONCATENATE(IF(HOUR(H110)&lt;10,"0",""),HOUR(H110),":",IF(MINUTE(H110)&lt;10,"0",""),MINUTE(H110))&amp;"–"&amp;CONCATENATE(IF(HOUR(I110)&lt;10,"0",""),HOUR(I110),":",IF(MINUTE(I110)&lt;10,"0",""),MINUTE(I110))&amp;IF(I110&lt;H110," +1",""),L110)</x:f>
      </x:c>
      <x:c r="J25" s="44" t="str">
        <x:f>IF($L$111="Готово",CONCATENATE(IF(HOUR(H111)&lt;10,"0",""),HOUR(H111),":",IF(MINUTE(H111)&lt;10,"0",""),MINUTE(H111))&amp;"–"&amp;CONCATENATE(IF(HOUR(I111)&lt;10,"0",""),HOUR(I111),":",IF(MINUTE(I111)&lt;10,"0",""),MINUTE(I111))&amp;IF(I111&lt;H111," +1",""),L111)</x:f>
      </x:c>
      <x:c r="K25" s="50"/>
      <x:c r="L25" s="52"/>
      <x:c r="M25" s="3"/>
    </x:row>
    <x:row r="26" ht="21" customHeight="1">
      <x:c r="A26" s="3"/>
      <x:c r="B26" s="36"/>
      <x:c r="C26" s="37"/>
      <x:c r="D26" s="41"/>
      <x:c r="E26" s="41"/>
      <x:c r="F26" s="41"/>
      <x:c r="G26" s="41"/>
      <x:c r="H26" s="41"/>
      <x:c r="I26" s="41"/>
      <x:c r="J26" s="41"/>
      <x:c r="K26" s="49" t="str">
        <x:f>IF(COUNTA(D26:J26)=0,IF($B26="","",0),IF(COUNT(K112:K118)=7,SUM(K112:K118),"Проверить"))</x:f>
      </x:c>
      <x:c r="L26" s="51" t="str">
        <x:f>IF(ISTEXT(K26),K26,COUNTIFS(K112:K118,"&gt;0"))</x:f>
      </x:c>
      <x:c r="M26" s="3"/>
    </x:row>
    <x:row r="27" ht="18" customHeight="1">
      <x:c r="A27" s="3"/>
      <x:c r="B27" s="42"/>
      <x:c r="C27" s="43"/>
      <x:c r="D27" s="44" t="str">
        <x:f>IF($L$112="Готово",CONCATENATE(IF(HOUR(H112)&lt;10,"0",""),HOUR(H112),":",IF(MINUTE(H112)&lt;10,"0",""),MINUTE(H112))&amp;"–"&amp;CONCATENATE(IF(HOUR(I112)&lt;10,"0",""),HOUR(I112),":",IF(MINUTE(I112)&lt;10,"0",""),MINUTE(I112))&amp;IF(I112&lt;H112," +1",""),L112)</x:f>
      </x:c>
      <x:c r="E27" s="44" t="str">
        <x:f>IF($L$113="Готово",CONCATENATE(IF(HOUR(H113)&lt;10,"0",""),HOUR(H113),":",IF(MINUTE(H113)&lt;10,"0",""),MINUTE(H113))&amp;"–"&amp;CONCATENATE(IF(HOUR(I113)&lt;10,"0",""),HOUR(I113),":",IF(MINUTE(I113)&lt;10,"0",""),MINUTE(I113))&amp;IF(I113&lt;H113," +1",""),L113)</x:f>
      </x:c>
      <x:c r="F27" s="44" t="str">
        <x:f>IF($L$114="Готово",CONCATENATE(IF(HOUR(H114)&lt;10,"0",""),HOUR(H114),":",IF(MINUTE(H114)&lt;10,"0",""),MINUTE(H114))&amp;"–"&amp;CONCATENATE(IF(HOUR(I114)&lt;10,"0",""),HOUR(I114),":",IF(MINUTE(I114)&lt;10,"0",""),MINUTE(I114))&amp;IF(I114&lt;H114," +1",""),L114)</x:f>
      </x:c>
      <x:c r="G27" s="44" t="str">
        <x:f>IF($L$115="Готово",CONCATENATE(IF(HOUR(H115)&lt;10,"0",""),HOUR(H115),":",IF(MINUTE(H115)&lt;10,"0",""),MINUTE(H115))&amp;"–"&amp;CONCATENATE(IF(HOUR(I115)&lt;10,"0",""),HOUR(I115),":",IF(MINUTE(I115)&lt;10,"0",""),MINUTE(I115))&amp;IF(I115&lt;H115," +1",""),L115)</x:f>
      </x:c>
      <x:c r="H27" s="44" t="str">
        <x:f>IF($L$116="Готово",CONCATENATE(IF(HOUR(H116)&lt;10,"0",""),HOUR(H116),":",IF(MINUTE(H116)&lt;10,"0",""),MINUTE(H116))&amp;"–"&amp;CONCATENATE(IF(HOUR(I116)&lt;10,"0",""),HOUR(I116),":",IF(MINUTE(I116)&lt;10,"0",""),MINUTE(I116))&amp;IF(I116&lt;H116," +1",""),L116)</x:f>
      </x:c>
      <x:c r="I27" s="44" t="str">
        <x:f>IF($L$117="Готово",CONCATENATE(IF(HOUR(H117)&lt;10,"0",""),HOUR(H117),":",IF(MINUTE(H117)&lt;10,"0",""),MINUTE(H117))&amp;"–"&amp;CONCATENATE(IF(HOUR(I117)&lt;10,"0",""),HOUR(I117),":",IF(MINUTE(I117)&lt;10,"0",""),MINUTE(I117))&amp;IF(I117&lt;H117," +1",""),L117)</x:f>
      </x:c>
      <x:c r="J27" s="44" t="str">
        <x:f>IF($L$118="Готово",CONCATENATE(IF(HOUR(H118)&lt;10,"0",""),HOUR(H118),":",IF(MINUTE(H118)&lt;10,"0",""),MINUTE(H118))&amp;"–"&amp;CONCATENATE(IF(HOUR(I118)&lt;10,"0",""),HOUR(I118),":",IF(MINUTE(I118)&lt;10,"0",""),MINUTE(I118))&amp;IF(I118&lt;H118," +1",""),L118)</x:f>
      </x:c>
      <x:c r="K27" s="50"/>
      <x:c r="L27" s="52"/>
      <x:c r="M27" s="3"/>
    </x:row>
    <x:row r="28" ht="21" customHeight="1">
      <x:c r="A28" s="3"/>
      <x:c r="B28" s="36"/>
      <x:c r="C28" s="37"/>
      <x:c r="D28" s="41"/>
      <x:c r="E28" s="41"/>
      <x:c r="F28" s="41"/>
      <x:c r="G28" s="41"/>
      <x:c r="H28" s="41"/>
      <x:c r="I28" s="41"/>
      <x:c r="J28" s="41"/>
      <x:c r="K28" s="49" t="str">
        <x:f>IF(COUNTA(D28:J28)=0,IF($B28="","",0),IF(COUNT(K119:K125)=7,SUM(K119:K125),"Проверить"))</x:f>
      </x:c>
      <x:c r="L28" s="51" t="str">
        <x:f>IF(ISTEXT(K28),K28,COUNTIFS(K119:K125,"&gt;0"))</x:f>
      </x:c>
      <x:c r="M28" s="3"/>
    </x:row>
    <x:row r="29" ht="18" customHeight="1">
      <x:c r="A29" s="3"/>
      <x:c r="B29" s="42"/>
      <x:c r="C29" s="43"/>
      <x:c r="D29" s="44" t="str">
        <x:f>IF($L$119="Готово",CONCATENATE(IF(HOUR(H119)&lt;10,"0",""),HOUR(H119),":",IF(MINUTE(H119)&lt;10,"0",""),MINUTE(H119))&amp;"–"&amp;CONCATENATE(IF(HOUR(I119)&lt;10,"0",""),HOUR(I119),":",IF(MINUTE(I119)&lt;10,"0",""),MINUTE(I119))&amp;IF(I119&lt;H119," +1",""),L119)</x:f>
      </x:c>
      <x:c r="E29" s="44" t="str">
        <x:f>IF($L$120="Готово",CONCATENATE(IF(HOUR(H120)&lt;10,"0",""),HOUR(H120),":",IF(MINUTE(H120)&lt;10,"0",""),MINUTE(H120))&amp;"–"&amp;CONCATENATE(IF(HOUR(I120)&lt;10,"0",""),HOUR(I120),":",IF(MINUTE(I120)&lt;10,"0",""),MINUTE(I120))&amp;IF(I120&lt;H120," +1",""),L120)</x:f>
      </x:c>
      <x:c r="F29" s="44" t="str">
        <x:f>IF($L$121="Готово",CONCATENATE(IF(HOUR(H121)&lt;10,"0",""),HOUR(H121),":",IF(MINUTE(H121)&lt;10,"0",""),MINUTE(H121))&amp;"–"&amp;CONCATENATE(IF(HOUR(I121)&lt;10,"0",""),HOUR(I121),":",IF(MINUTE(I121)&lt;10,"0",""),MINUTE(I121))&amp;IF(I121&lt;H121," +1",""),L121)</x:f>
      </x:c>
      <x:c r="G29" s="44" t="str">
        <x:f>IF($L$122="Готово",CONCATENATE(IF(HOUR(H122)&lt;10,"0",""),HOUR(H122),":",IF(MINUTE(H122)&lt;10,"0",""),MINUTE(H122))&amp;"–"&amp;CONCATENATE(IF(HOUR(I122)&lt;10,"0",""),HOUR(I122),":",IF(MINUTE(I122)&lt;10,"0",""),MINUTE(I122))&amp;IF(I122&lt;H122," +1",""),L122)</x:f>
      </x:c>
      <x:c r="H29" s="44" t="str">
        <x:f>IF($L$123="Готово",CONCATENATE(IF(HOUR(H123)&lt;10,"0",""),HOUR(H123),":",IF(MINUTE(H123)&lt;10,"0",""),MINUTE(H123))&amp;"–"&amp;CONCATENATE(IF(HOUR(I123)&lt;10,"0",""),HOUR(I123),":",IF(MINUTE(I123)&lt;10,"0",""),MINUTE(I123))&amp;IF(I123&lt;H123," +1",""),L123)</x:f>
      </x:c>
      <x:c r="I29" s="44" t="str">
        <x:f>IF($L$124="Готово",CONCATENATE(IF(HOUR(H124)&lt;10,"0",""),HOUR(H124),":",IF(MINUTE(H124)&lt;10,"0",""),MINUTE(H124))&amp;"–"&amp;CONCATENATE(IF(HOUR(I124)&lt;10,"0",""),HOUR(I124),":",IF(MINUTE(I124)&lt;10,"0",""),MINUTE(I124))&amp;IF(I124&lt;H124," +1",""),L124)</x:f>
      </x:c>
      <x:c r="J29" s="44" t="str">
        <x:f>IF($L$125="Готово",CONCATENATE(IF(HOUR(H125)&lt;10,"0",""),HOUR(H125),":",IF(MINUTE(H125)&lt;10,"0",""),MINUTE(H125))&amp;"–"&amp;CONCATENATE(IF(HOUR(I125)&lt;10,"0",""),HOUR(I125),":",IF(MINUTE(I125)&lt;10,"0",""),MINUTE(I125))&amp;IF(I125&lt;H125," +1",""),L125)</x:f>
      </x:c>
      <x:c r="K29" s="50"/>
      <x:c r="L29" s="52"/>
      <x:c r="M29" s="3"/>
    </x:row>
    <x:row r="30" ht="21" customHeight="1">
      <x:c r="A30" s="3"/>
      <x:c r="B30" s="36"/>
      <x:c r="C30" s="37"/>
      <x:c r="D30" s="41"/>
      <x:c r="E30" s="41"/>
      <x:c r="F30" s="41"/>
      <x:c r="G30" s="41"/>
      <x:c r="H30" s="41"/>
      <x:c r="I30" s="41"/>
      <x:c r="J30" s="41"/>
      <x:c r="K30" s="49" t="str">
        <x:f>IF(COUNTA(D30:J30)=0,IF($B30="","",0),IF(COUNT(K126:K132)=7,SUM(K126:K132),"Проверить"))</x:f>
      </x:c>
      <x:c r="L30" s="51" t="str">
        <x:f>IF(ISTEXT(K30),K30,COUNTIFS(K126:K132,"&gt;0"))</x:f>
      </x:c>
      <x:c r="M30" s="3"/>
    </x:row>
    <x:row r="31" ht="18" customHeight="1">
      <x:c r="A31" s="3"/>
      <x:c r="B31" s="42"/>
      <x:c r="C31" s="43"/>
      <x:c r="D31" s="44" t="str">
        <x:f>IF($L$126="Готово",CONCATENATE(IF(HOUR(H126)&lt;10,"0",""),HOUR(H126),":",IF(MINUTE(H126)&lt;10,"0",""),MINUTE(H126))&amp;"–"&amp;CONCATENATE(IF(HOUR(I126)&lt;10,"0",""),HOUR(I126),":",IF(MINUTE(I126)&lt;10,"0",""),MINUTE(I126))&amp;IF(I126&lt;H126," +1",""),L126)</x:f>
      </x:c>
      <x:c r="E31" s="44" t="str">
        <x:f>IF($L$127="Готово",CONCATENATE(IF(HOUR(H127)&lt;10,"0",""),HOUR(H127),":",IF(MINUTE(H127)&lt;10,"0",""),MINUTE(H127))&amp;"–"&amp;CONCATENATE(IF(HOUR(I127)&lt;10,"0",""),HOUR(I127),":",IF(MINUTE(I127)&lt;10,"0",""),MINUTE(I127))&amp;IF(I127&lt;H127," +1",""),L127)</x:f>
      </x:c>
      <x:c r="F31" s="44" t="str">
        <x:f>IF($L$128="Готово",CONCATENATE(IF(HOUR(H128)&lt;10,"0",""),HOUR(H128),":",IF(MINUTE(H128)&lt;10,"0",""),MINUTE(H128))&amp;"–"&amp;CONCATENATE(IF(HOUR(I128)&lt;10,"0",""),HOUR(I128),":",IF(MINUTE(I128)&lt;10,"0",""),MINUTE(I128))&amp;IF(I128&lt;H128," +1",""),L128)</x:f>
      </x:c>
      <x:c r="G31" s="44" t="str">
        <x:f>IF($L$129="Готово",CONCATENATE(IF(HOUR(H129)&lt;10,"0",""),HOUR(H129),":",IF(MINUTE(H129)&lt;10,"0",""),MINUTE(H129))&amp;"–"&amp;CONCATENATE(IF(HOUR(I129)&lt;10,"0",""),HOUR(I129),":",IF(MINUTE(I129)&lt;10,"0",""),MINUTE(I129))&amp;IF(I129&lt;H129," +1",""),L129)</x:f>
      </x:c>
      <x:c r="H31" s="44" t="str">
        <x:f>IF($L$130="Готово",CONCATENATE(IF(HOUR(H130)&lt;10,"0",""),HOUR(H130),":",IF(MINUTE(H130)&lt;10,"0",""),MINUTE(H130))&amp;"–"&amp;CONCATENATE(IF(HOUR(I130)&lt;10,"0",""),HOUR(I130),":",IF(MINUTE(I130)&lt;10,"0",""),MINUTE(I130))&amp;IF(I130&lt;H130," +1",""),L130)</x:f>
      </x:c>
      <x:c r="I31" s="44" t="str">
        <x:f>IF($L$131="Готово",CONCATENATE(IF(HOUR(H131)&lt;10,"0",""),HOUR(H131),":",IF(MINUTE(H131)&lt;10,"0",""),MINUTE(H131))&amp;"–"&amp;CONCATENATE(IF(HOUR(I131)&lt;10,"0",""),HOUR(I131),":",IF(MINUTE(I131)&lt;10,"0",""),MINUTE(I131))&amp;IF(I131&lt;H131," +1",""),L131)</x:f>
      </x:c>
      <x:c r="J31" s="44" t="str">
        <x:f>IF($L$132="Готово",CONCATENATE(IF(HOUR(H132)&lt;10,"0",""),HOUR(H132),":",IF(MINUTE(H132)&lt;10,"0",""),MINUTE(H132))&amp;"–"&amp;CONCATENATE(IF(HOUR(I132)&lt;10,"0",""),HOUR(I132),":",IF(MINUTE(I132)&lt;10,"0",""),MINUTE(I132))&amp;IF(I132&lt;H132," +1",""),L132)</x:f>
      </x:c>
      <x:c r="K31" s="50"/>
      <x:c r="L31" s="52"/>
      <x:c r="M31" s="3"/>
    </x:row>
    <x:row r="32" ht="21" customHeight="1">
      <x:c r="A32" s="3"/>
      <x:c r="B32" s="36"/>
      <x:c r="C32" s="37"/>
      <x:c r="D32" s="41"/>
      <x:c r="E32" s="41"/>
      <x:c r="F32" s="41"/>
      <x:c r="G32" s="41"/>
      <x:c r="H32" s="41"/>
      <x:c r="I32" s="41"/>
      <x:c r="J32" s="41"/>
      <x:c r="K32" s="49" t="str">
        <x:f>IF(COUNTA(D32:J32)=0,IF($B32="","",0),IF(COUNT(K133:K139)=7,SUM(K133:K139),"Проверить"))</x:f>
      </x:c>
      <x:c r="L32" s="51" t="str">
        <x:f>IF(ISTEXT(K32),K32,COUNTIFS(K133:K139,"&gt;0"))</x:f>
      </x:c>
      <x:c r="M32" s="3"/>
    </x:row>
    <x:row r="33" ht="18" customHeight="1">
      <x:c r="A33" s="3"/>
      <x:c r="B33" s="42"/>
      <x:c r="C33" s="43"/>
      <x:c r="D33" s="44" t="str">
        <x:f>IF($L$133="Готово",CONCATENATE(IF(HOUR(H133)&lt;10,"0",""),HOUR(H133),":",IF(MINUTE(H133)&lt;10,"0",""),MINUTE(H133))&amp;"–"&amp;CONCATENATE(IF(HOUR(I133)&lt;10,"0",""),HOUR(I133),":",IF(MINUTE(I133)&lt;10,"0",""),MINUTE(I133))&amp;IF(I133&lt;H133," +1",""),L133)</x:f>
      </x:c>
      <x:c r="E33" s="44" t="str">
        <x:f>IF($L$134="Готово",CONCATENATE(IF(HOUR(H134)&lt;10,"0",""),HOUR(H134),":",IF(MINUTE(H134)&lt;10,"0",""),MINUTE(H134))&amp;"–"&amp;CONCATENATE(IF(HOUR(I134)&lt;10,"0",""),HOUR(I134),":",IF(MINUTE(I134)&lt;10,"0",""),MINUTE(I134))&amp;IF(I134&lt;H134," +1",""),L134)</x:f>
      </x:c>
      <x:c r="F33" s="44" t="str">
        <x:f>IF($L$135="Готово",CONCATENATE(IF(HOUR(H135)&lt;10,"0",""),HOUR(H135),":",IF(MINUTE(H135)&lt;10,"0",""),MINUTE(H135))&amp;"–"&amp;CONCATENATE(IF(HOUR(I135)&lt;10,"0",""),HOUR(I135),":",IF(MINUTE(I135)&lt;10,"0",""),MINUTE(I135))&amp;IF(I135&lt;H135," +1",""),L135)</x:f>
      </x:c>
      <x:c r="G33" s="44" t="str">
        <x:f>IF($L$136="Готово",CONCATENATE(IF(HOUR(H136)&lt;10,"0",""),HOUR(H136),":",IF(MINUTE(H136)&lt;10,"0",""),MINUTE(H136))&amp;"–"&amp;CONCATENATE(IF(HOUR(I136)&lt;10,"0",""),HOUR(I136),":",IF(MINUTE(I136)&lt;10,"0",""),MINUTE(I136))&amp;IF(I136&lt;H136," +1",""),L136)</x:f>
      </x:c>
      <x:c r="H33" s="44" t="str">
        <x:f>IF($L$137="Готово",CONCATENATE(IF(HOUR(H137)&lt;10,"0",""),HOUR(H137),":",IF(MINUTE(H137)&lt;10,"0",""),MINUTE(H137))&amp;"–"&amp;CONCATENATE(IF(HOUR(I137)&lt;10,"0",""),HOUR(I137),":",IF(MINUTE(I137)&lt;10,"0",""),MINUTE(I137))&amp;IF(I137&lt;H137," +1",""),L137)</x:f>
      </x:c>
      <x:c r="I33" s="44" t="str">
        <x:f>IF($L$138="Готово",CONCATENATE(IF(HOUR(H138)&lt;10,"0",""),HOUR(H138),":",IF(MINUTE(H138)&lt;10,"0",""),MINUTE(H138))&amp;"–"&amp;CONCATENATE(IF(HOUR(I138)&lt;10,"0",""),HOUR(I138),":",IF(MINUTE(I138)&lt;10,"0",""),MINUTE(I138))&amp;IF(I138&lt;H138," +1",""),L138)</x:f>
      </x:c>
      <x:c r="J33" s="44" t="str">
        <x:f>IF($L$139="Готово",CONCATENATE(IF(HOUR(H139)&lt;10,"0",""),HOUR(H139),":",IF(MINUTE(H139)&lt;10,"0",""),MINUTE(H139))&amp;"–"&amp;CONCATENATE(IF(HOUR(I139)&lt;10,"0",""),HOUR(I139),":",IF(MINUTE(I139)&lt;10,"0",""),MINUTE(I139))&amp;IF(I139&lt;H139," +1",""),L139)</x:f>
      </x:c>
      <x:c r="K33" s="50"/>
      <x:c r="L33" s="52"/>
      <x:c r="M33" s="3"/>
    </x:row>
    <x:row r="34" ht="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</x:row>
    <x:row r="35" ht="25" customHeight="1">
      <x:c r="A35" s="3"/>
      <x:c r="B35" s="53" t="str">
        <x:v>Смены по дням</x:v>
      </x:c>
      <x:c r="C35" s="53" t="str">
        <x:v>Смены по дням</x:v>
      </x:c>
      <x:c r="D35" s="55" t="n">
        <x:f>IF(COUNT(K56,K63,K70,K77,K84,K91,K98,K105,K112,K119,K126,K133)=12,IF(D$8="","",SUM(IF(K56&gt;0,1,0),IF(K63&gt;0,1,0),IF(K70&gt;0,1,0),IF(K77&gt;0,1,0),IF(K84&gt;0,1,0),IF(K91&gt;0,1,0),IF(K98&gt;0,1,0),IF(K105&gt;0,1,0),IF(K112&gt;0,1,0),IF(K119&gt;0,1,0),IF(K126&gt;0,1,0),IF(K133&gt;0,1,0))),"Проверить")</x:f>
        <x:v>0</x:v>
      </x:c>
      <x:c r="E35" s="55" t="n">
        <x:f>IF(COUNT(K57,K64,K71,K78,K85,K92,K99,K106,K113,K120,K127,K134)=12,IF(E$8="","",SUM(IF(K57&gt;0,1,0),IF(K64&gt;0,1,0),IF(K71&gt;0,1,0),IF(K78&gt;0,1,0),IF(K85&gt;0,1,0),IF(K92&gt;0,1,0),IF(K99&gt;0,1,0),IF(K106&gt;0,1,0),IF(K113&gt;0,1,0),IF(K120&gt;0,1,0),IF(K127&gt;0,1,0),IF(K134&gt;0,1,0))),"Проверить")</x:f>
        <x:v>0</x:v>
      </x:c>
      <x:c r="F35" s="55" t="n">
        <x:f>IF(COUNT(K58,K65,K72,K79,K86,K93,K100,K107,K114,K121,K128,K135)=12,IF(F$8="","",SUM(IF(K58&gt;0,1,0),IF(K65&gt;0,1,0),IF(K72&gt;0,1,0),IF(K79&gt;0,1,0),IF(K86&gt;0,1,0),IF(K93&gt;0,1,0),IF(K100&gt;0,1,0),IF(K107&gt;0,1,0),IF(K114&gt;0,1,0),IF(K121&gt;0,1,0),IF(K128&gt;0,1,0),IF(K135&gt;0,1,0))),"Проверить")</x:f>
        <x:v>0</x:v>
      </x:c>
      <x:c r="G35" s="55" t="n">
        <x:f>IF(COUNT(K59,K66,K73,K80,K87,K94,K101,K108,K115,K122,K129,K136)=12,IF(G$8="","",SUM(IF(K59&gt;0,1,0),IF(K66&gt;0,1,0),IF(K73&gt;0,1,0),IF(K80&gt;0,1,0),IF(K87&gt;0,1,0),IF(K94&gt;0,1,0),IF(K101&gt;0,1,0),IF(K108&gt;0,1,0),IF(K115&gt;0,1,0),IF(K122&gt;0,1,0),IF(K129&gt;0,1,0),IF(K136&gt;0,1,0))),"Проверить")</x:f>
        <x:v>0</x:v>
      </x:c>
      <x:c r="H35" s="55" t="n">
        <x:f>IF(COUNT(K60,K67,K74,K81,K88,K95,K102,K109,K116,K123,K130,K137)=12,IF(H$8="","",SUM(IF(K60&gt;0,1,0),IF(K67&gt;0,1,0),IF(K74&gt;0,1,0),IF(K81&gt;0,1,0),IF(K88&gt;0,1,0),IF(K95&gt;0,1,0),IF(K102&gt;0,1,0),IF(K109&gt;0,1,0),IF(K116&gt;0,1,0),IF(K123&gt;0,1,0),IF(K130&gt;0,1,0),IF(K137&gt;0,1,0))),"Проверить")</x:f>
        <x:v>0</x:v>
      </x:c>
      <x:c r="I35" s="55" t="n">
        <x:f>IF(COUNT(K61,K68,K75,K82,K89,K96,K103,K110,K117,K124,K131,K138)=12,IF(I$8="","",SUM(IF(K61&gt;0,1,0),IF(K68&gt;0,1,0),IF(K75&gt;0,1,0),IF(K82&gt;0,1,0),IF(K89&gt;0,1,0),IF(K96&gt;0,1,0),IF(K103&gt;0,1,0),IF(K110&gt;0,1,0),IF(K117&gt;0,1,0),IF(K124&gt;0,1,0),IF(K131&gt;0,1,0),IF(K138&gt;0,1,0))),"Проверить")</x:f>
        <x:v>0</x:v>
      </x:c>
      <x:c r="J35" s="55" t="n">
        <x:f>IF(COUNT(K62,K69,K76,K83,K90,K97,K104,K111,K118,K125,K132,K139)=12,IF(J$8="","",SUM(IF(K62&gt;0,1,0),IF(K69&gt;0,1,0),IF(K76&gt;0,1,0),IF(K83&gt;0,1,0),IF(K90&gt;0,1,0),IF(K97&gt;0,1,0),IF(K104&gt;0,1,0),IF(K111&gt;0,1,0),IF(K118&gt;0,1,0),IF(K125&gt;0,1,0),IF(K132&gt;0,1,0),IF(K139&gt;0,1,0))),"Проверить")</x:f>
        <x:v>0</x:v>
      </x:c>
      <x:c r="K35" s="55" t="n">
        <x:f>IF(COUNTIFS(D35:J35,"Проверить")&gt;0,"Проверить",SUM(D35:J35))</x:f>
        <x:v>0</x:v>
      </x:c>
      <x:c r="L35" s="8" t="str">
        <x:v>за неделю</x:v>
      </x:c>
      <x:c r="M35" s="3"/>
    </x:row>
    <x:row r="36" ht="25" customHeight="1">
      <x:c r="A36" s="3"/>
      <x:c r="B36" s="58" t="str">
        <x:v>Рабочие часы</x:v>
      </x:c>
      <x:c r="C36" s="58" t="str">
        <x:v>Рабочие часы</x:v>
      </x:c>
      <x:c r="D36" s="59" t="n">
        <x:f>IF(COUNT(K56,K63,K70,K77,K84,K91,K98,K105,K112,K119,K126,K133)=12,IF(D$8="","",SUM(K56,K63,K70,K77,K84,K91,K98,K105,K112,K119,K126,K133)),"Проверить")</x:f>
        <x:v>0</x:v>
      </x:c>
      <x:c r="E36" s="59" t="n">
        <x:f>IF(COUNT(K57,K64,K71,K78,K85,K92,K99,K106,K113,K120,K127,K134)=12,IF(E$8="","",SUM(K57,K64,K71,K78,K85,K92,K99,K106,K113,K120,K127,K134)),"Проверить")</x:f>
        <x:v>0</x:v>
      </x:c>
      <x:c r="F36" s="59" t="n">
        <x:f>IF(COUNT(K58,K65,K72,K79,K86,K93,K100,K107,K114,K121,K128,K135)=12,IF(F$8="","",SUM(K58,K65,K72,K79,K86,K93,K100,K107,K114,K121,K128,K135)),"Проверить")</x:f>
        <x:v>0</x:v>
      </x:c>
      <x:c r="G36" s="59" t="n">
        <x:f>IF(COUNT(K59,K66,K73,K80,K87,K94,K101,K108,K115,K122,K129,K136)=12,IF(G$8="","",SUM(K59,K66,K73,K80,K87,K94,K101,K108,K115,K122,K129,K136)),"Проверить")</x:f>
        <x:v>0</x:v>
      </x:c>
      <x:c r="H36" s="59" t="n">
        <x:f>IF(COUNT(K60,K67,K74,K81,K88,K95,K102,K109,K116,K123,K130,K137)=12,IF(H$8="","",SUM(K60,K67,K74,K81,K88,K95,K102,K109,K116,K123,K130,K137)),"Проверить")</x:f>
        <x:v>0</x:v>
      </x:c>
      <x:c r="I36" s="59" t="n">
        <x:f>IF(COUNT(K61,K68,K75,K82,K89,K96,K103,K110,K117,K124,K131,K138)=12,IF(I$8="","",SUM(K61,K68,K75,K82,K89,K96,K103,K110,K117,K124,K131,K138)),"Проверить")</x:f>
        <x:v>0</x:v>
      </x:c>
      <x:c r="J36" s="59" t="n">
        <x:f>IF(COUNT(K62,K69,K76,K83,K90,K97,K104,K111,K118,K125,K132,K139)=12,IF(J$8="","",SUM(K62,K69,K76,K83,K90,K97,K104,K111,K118,K125,K132,K139)),"Проверить")</x:f>
        <x:v>0</x:v>
      </x:c>
      <x:c r="K36" s="59" t="n">
        <x:f>IF(NOT(IF(ISNUMBER($D$5),AND($D$5=INT($D$5),$D$5&gt;=36526,$D$5&lt;=73050,WEEKDAY($D$5,2)=1),FALSE)),"Дата недели",IF(COUNTIFS(D36:J36,"Проверить")&gt;0,"Проверить",SUM(D36:J36)))</x:f>
        <x:v>0</x:v>
      </x:c>
      <x:c r="L36" s="60" t="str">
        <x:v>за неделю</x:v>
      </x:c>
      <x:c r="M36" s="3"/>
    </x:row>
    <x:row r="37" ht="22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</x:row>
    <x:row r="38" ht="31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</x:row>
    <x:row r="39" ht="31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</x:row>
    <x:row r="40" ht="27" customHeight="1">
      <x:c r="A40" s="3"/>
      <x:c r="B40" s="61" t="str">
        <x:v>Каталог смен</x:v>
      </x:c>
      <x:c r="C40" s="61" t="str">
        <x:v>Каталог смен</x:v>
      </x:c>
      <x:c r="D40" s="61" t="str">
        <x:v>Каталог смен</x:v>
      </x:c>
      <x:c r="E40" s="61" t="str">
        <x:v>Каталог смен</x:v>
      </x:c>
      <x:c r="F40" s="61" t="str">
        <x:v>Каталог смен</x:v>
      </x:c>
      <x:c r="G40" s="61" t="str">
        <x:v>Каталог смен</x:v>
      </x:c>
      <x:c r="H40" s="61" t="str">
        <x:v>Каталог смен</x:v>
      </x:c>
      <x:c r="I40" s="61" t="str">
        <x:v>Каталог смен</x:v>
      </x:c>
      <x:c r="J40" s="61" t="str">
        <x:v>Каталог смен</x:v>
      </x:c>
      <x:c r="K40" s="61" t="str">
        <x:v>Каталог смен</x:v>
      </x:c>
      <x:c r="L40" s="61" t="str">
        <x:v>Каталог смен</x:v>
      </x:c>
      <x:c r="M40" s="3"/>
    </x:row>
    <x:row r="41" ht="25" customHeight="1">
      <x:c r="A41" s="3"/>
      <x:c r="B41" s="63" t="str">
        <x:v>Код</x:v>
      </x:c>
      <x:c r="C41" s="63" t="str">
        <x:v>Название</x:v>
      </x:c>
      <x:c r="D41" s="63" t="str">
        <x:v>Название</x:v>
      </x:c>
      <x:c r="E41" s="63" t="str">
        <x:v>Начало</x:v>
      </x:c>
      <x:c r="F41" s="63" t="str">
        <x:v>Конец</x:v>
      </x:c>
      <x:c r="G41" s="63" t="str">
        <x:v>Перерыв, мин</x:v>
      </x:c>
      <x:c r="H41" s="63" t="str">
        <x:v>Часы, ч</x:v>
      </x:c>
      <x:c r="I41" s="63" t="str">
        <x:v>Проверка времени</x:v>
      </x:c>
      <x:c r="J41" s="63" t="str">
        <x:v>Проверка времени</x:v>
      </x:c>
      <x:c r="K41" s="63" t="str">
        <x:v>Проверка времени</x:v>
      </x:c>
      <x:c r="L41" s="63" t="str">
        <x:v>Проверка времени</x:v>
      </x:c>
      <x:c r="M41" s="3"/>
    </x:row>
    <x:row r="42" ht="25" customHeight="1">
      <x:c r="A42" s="3"/>
      <x:c r="B42" s="45" t="str">
        <x:v>Р</x:v>
      </x:c>
      <x:c r="C42" s="45" t="str">
        <x:v>Ранняя</x:v>
      </x:c>
      <x:c r="D42" s="45" t="str">
        <x:v>Ранняя</x:v>
      </x:c>
      <x:c r="E42" s="65" t="n">
        <x:v>0.4166666666666667</x:v>
      </x:c>
      <x:c r="F42" s="65" t="n">
        <x:v>0.75</x:v>
      </x:c>
      <x:c r="G42" s="66" t="n">
        <x:v>30</x:v>
      </x:c>
      <x:c r="H42" s="67" t="n">
        <x:f>IF(I42="Готово",ROUND(24*MOD(F42-E42,1)-G42/60,10),"")</x:f>
        <x:v>7.5</x:v>
      </x:c>
      <x:c r="I42" s="68" t="str">
        <x:f>IF(OR(NOT(ISNUMBER(E42)),NOT(ISNUMBER(F42)),NOT(ISNUMBER(G42))),"Введите время и перерыв",IF(OR(E42&lt;0,E42&gt;=1,F42&lt;0,F42&gt;=1),"Время от 00:00 до 23:59",IF(E42=F42,"Начало равно концу",IF(OR(G42&lt;0,G42&lt;&gt;INT(G42)),"Перерыв: целые минуты от 0",IF(G42&gt;=ROUND(MOD(F42-E42,1)*1440,8),"Перерыв не меньше смены","Готово")))))</x:f>
        <x:v>Готово</x:v>
      </x:c>
      <x:c r="J42" s="68"/>
      <x:c r="K42" s="68"/>
      <x:c r="L42" s="68"/>
      <x:c r="M42" s="3"/>
    </x:row>
    <x:row r="43" ht="25" customHeight="1">
      <x:c r="A43" s="3"/>
      <x:c r="B43" s="45" t="str">
        <x:v>П</x:v>
      </x:c>
      <x:c r="C43" s="45" t="str">
        <x:v>Поздняя</x:v>
      </x:c>
      <x:c r="D43" s="45" t="str">
        <x:v>Поздняя</x:v>
      </x:c>
      <x:c r="E43" s="65" t="n">
        <x:v>0.5833333333333334</x:v>
      </x:c>
      <x:c r="F43" s="65" t="n">
        <x:v>0.9166666666666666</x:v>
      </x:c>
      <x:c r="G43" s="66" t="n">
        <x:v>30</x:v>
      </x:c>
      <x:c r="H43" s="67" t="n">
        <x:f>IF(I43="Готово",ROUND(24*MOD(F43-E43,1)-G43/60,10),"")</x:f>
        <x:v>7.5</x:v>
      </x:c>
      <x:c r="I43" s="68" t="str">
        <x:f>IF(OR(NOT(ISNUMBER(E43)),NOT(ISNUMBER(F43)),NOT(ISNUMBER(G43))),"Введите время и перерыв",IF(OR(E43&lt;0,E43&gt;=1,F43&lt;0,F43&gt;=1),"Время от 00:00 до 23:59",IF(E43=F43,"Начало равно концу",IF(OR(G43&lt;0,G43&lt;&gt;INT(G43)),"Перерыв: целые минуты от 0",IF(G43&gt;=ROUND(MOD(F43-E43,1)*1440,8),"Перерыв не меньше смены","Готово")))))</x:f>
        <x:v>Готово</x:v>
      </x:c>
      <x:c r="J43" s="68"/>
      <x:c r="K43" s="68"/>
      <x:c r="L43" s="68"/>
      <x:c r="M43" s="3"/>
    </x:row>
    <x:row r="44" ht="25" customHeight="1">
      <x:c r="A44" s="3"/>
      <x:c r="B44" s="45" t="str">
        <x:v>Н</x:v>
      </x:c>
      <x:c r="C44" s="45" t="str">
        <x:v>Ночная</x:v>
      </x:c>
      <x:c r="D44" s="45" t="str">
        <x:v>Ночная</x:v>
      </x:c>
      <x:c r="E44" s="65" t="n">
        <x:v>0.9166666666666666</x:v>
      </x:c>
      <x:c r="F44" s="65" t="n">
        <x:v>0.25</x:v>
      </x:c>
      <x:c r="G44" s="66" t="n">
        <x:v>30</x:v>
      </x:c>
      <x:c r="H44" s="67" t="n">
        <x:f>IF(I44="Готово",ROUND(24*MOD(F44-E44,1)-G44/60,10),"")</x:f>
        <x:v>7.5</x:v>
      </x:c>
      <x:c r="I44" s="68" t="str">
        <x:f>IF(OR(NOT(ISNUMBER(E44)),NOT(ISNUMBER(F44)),NOT(ISNUMBER(G44))),"Введите время и перерыв",IF(OR(E44&lt;0,E44&gt;=1,F44&lt;0,F44&gt;=1),"Время от 00:00 до 23:59",IF(E44=F44,"Начало равно концу",IF(OR(G44&lt;0,G44&lt;&gt;INT(G44)),"Перерыв: целые минуты от 0",IF(G44&gt;=ROUND(MOD(F44-E44,1)*1440,8),"Перерыв не меньше смены","Готово")))))</x:f>
        <x:v>Готово</x:v>
      </x:c>
      <x:c r="J44" s="68"/>
      <x:c r="K44" s="68"/>
      <x:c r="L44" s="68"/>
      <x:c r="M44" s="3"/>
    </x:row>
    <x:row r="45" ht="25" customHeight="1">
      <x:c r="A45" s="3"/>
      <x:c r="B45" s="45" t="str">
        <x:v>С1</x:v>
      </x:c>
      <x:c r="C45" s="45" t="str">
        <x:v>Своя смена 1</x:v>
      </x:c>
      <x:c r="D45" s="45" t="str">
        <x:v>Своя смена 1</x:v>
      </x:c>
      <x:c r="E45" s="65" t="n">
        <x:v>0.375</x:v>
      </x:c>
      <x:c r="F45" s="65" t="n">
        <x:v>0.7083333333333334</x:v>
      </x:c>
      <x:c r="G45" s="66" t="n">
        <x:v>0</x:v>
      </x:c>
      <x:c r="H45" s="67" t="n">
        <x:f>IF(I45="Готово",ROUND(24*MOD(F45-E45,1)-G45/60,10),"")</x:f>
        <x:v>8</x:v>
      </x:c>
      <x:c r="I45" s="68" t="str">
        <x:f>IF(OR(NOT(ISNUMBER(E45)),NOT(ISNUMBER(F45)),NOT(ISNUMBER(G45))),"Введите время и перерыв",IF(OR(E45&lt;0,E45&gt;=1,F45&lt;0,F45&gt;=1),"Время от 00:00 до 23:59",IF(E45=F45,"Начало равно концу",IF(OR(G45&lt;0,G45&lt;&gt;INT(G45)),"Перерыв: целые минуты от 0",IF(G45&gt;=ROUND(MOD(F45-E45,1)*1440,8),"Перерыв не меньше смены","Готово")))))</x:f>
        <x:v>Готово</x:v>
      </x:c>
      <x:c r="J45" s="68"/>
      <x:c r="K45" s="68"/>
      <x:c r="L45" s="68"/>
      <x:c r="M45" s="3"/>
    </x:row>
    <x:row r="46" ht="25" customHeight="1">
      <x:c r="A46" s="3"/>
      <x:c r="B46" s="45" t="str">
        <x:v>С2</x:v>
      </x:c>
      <x:c r="C46" s="45" t="str">
        <x:v>Своя смена 2</x:v>
      </x:c>
      <x:c r="D46" s="45" t="str">
        <x:v>Своя смена 2</x:v>
      </x:c>
      <x:c r="E46" s="65" t="n">
        <x:v>0.5</x:v>
      </x:c>
      <x:c r="F46" s="65" t="n">
        <x:v>0.8333333333333334</x:v>
      </x:c>
      <x:c r="G46" s="66" t="n">
        <x:v>0</x:v>
      </x:c>
      <x:c r="H46" s="67" t="n">
        <x:f>IF(I46="Готово",ROUND(24*MOD(F46-E46,1)-G46/60,10),"")</x:f>
        <x:v>8</x:v>
      </x:c>
      <x:c r="I46" s="68" t="str">
        <x:f>IF(OR(NOT(ISNUMBER(E46)),NOT(ISNUMBER(F46)),NOT(ISNUMBER(G46))),"Введите время и перерыв",IF(OR(E46&lt;0,E46&gt;=1,F46&lt;0,F46&gt;=1),"Время от 00:00 до 23:59",IF(E46=F46,"Начало равно концу",IF(OR(G46&lt;0,G46&lt;&gt;INT(G46)),"Перерыв: целые минуты от 0",IF(G46&gt;=ROUND(MOD(F46-E46,1)*1440,8),"Перерыв не меньше смены","Готово")))))</x:f>
        <x:v>Готово</x:v>
      </x:c>
      <x:c r="J46" s="68"/>
      <x:c r="K46" s="68"/>
      <x:c r="L46" s="68"/>
      <x:c r="M46" s="3"/>
    </x:row>
    <x:row r="47" ht="22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</x:row>
    <x:row r="48" ht="24" customHeight="1">
      <x:c r="A48" s="3"/>
      <x:c r="B48" s="11" t="str">
        <x:v>+1: конец на следующий день. Суббота и воскресенье выделены цветом. Праздники отдельно не определяются.</x:v>
      </x:c>
      <x:c r="C48" s="11" t="str">
        <x:v>+1: конец на следующий день. Суббота и воскресенье выделены цветом. Праздники отдельно не определяются.</x:v>
      </x:c>
      <x:c r="D48" s="11" t="str">
        <x:v>+1: конец на следующий день. Суббота и воскресенье выделены цветом. Праздники отдельно не определяются.</x:v>
      </x:c>
      <x:c r="E48" s="11" t="str">
        <x:v>+1: конец на следующий день. Суббота и воскресенье выделены цветом. Праздники отдельно не определяются.</x:v>
      </x:c>
      <x:c r="F48" s="11" t="str">
        <x:v>+1: конец на следующий день. Суббота и воскресенье выделены цветом. Праздники отдельно не определяются.</x:v>
      </x:c>
      <x:c r="G48" s="11" t="str">
        <x:v>+1: конец на следующий день. Суббота и воскресенье выделены цветом. Праздники отдельно не определяются.</x:v>
      </x:c>
      <x:c r="H48" s="11" t="str">
        <x:v>+1: конец на следующий день. Суббота и воскресенье выделены цветом. Праздники отдельно не определяются.</x:v>
      </x:c>
      <x:c r="I48" s="11" t="str">
        <x:v>+1: конец на следующий день. Суббота и воскресенье выделены цветом. Праздники отдельно не определяются.</x:v>
      </x:c>
      <x:c r="J48" s="11" t="str">
        <x:v>+1: конец на следующий день. Суббота и воскресенье выделены цветом. Праздники отдельно не определяются.</x:v>
      </x:c>
      <x:c r="K48" s="11" t="str">
        <x:v>+1: конец на следующий день. Суббота и воскресенье выделены цветом. Праздники отдельно не определяются.</x:v>
      </x:c>
      <x:c r="L48" s="11" t="str">
        <x:v>+1: конец на следующий день. Суббота и воскресенье выделены цветом. Праздники отдельно не определяются.</x:v>
      </x:c>
      <x:c r="M48" s="3"/>
    </x:row>
    <x:row r="49" ht="24" customHeight="1">
      <x:c r="A49" s="3"/>
      <x:c r="B49" s="11" t="str">
        <x:v>Одна смена на сотрудника в день. Фактические отметки, доступность, отдых и покрытие проверьте отдельно.</x:v>
      </x:c>
      <x:c r="C49" s="11" t="str">
        <x:v>Одна смена на сотрудника в день. Фактические отметки, доступность, отдых и покрытие проверьте отдельно.</x:v>
      </x:c>
      <x:c r="D49" s="11" t="str">
        <x:v>Одна смена на сотрудника в день. Фактические отметки, доступность, отдых и покрытие проверьте отдельно.</x:v>
      </x:c>
      <x:c r="E49" s="11" t="str">
        <x:v>Одна смена на сотрудника в день. Фактические отметки, доступность, отдых и покрытие проверьте отдельно.</x:v>
      </x:c>
      <x:c r="F49" s="11" t="str">
        <x:v>Одна смена на сотрудника в день. Фактические отметки, доступность, отдых и покрытие проверьте отдельно.</x:v>
      </x:c>
      <x:c r="G49" s="11" t="str">
        <x:v>Одна смена на сотрудника в день. Фактические отметки, доступность, отдых и покрытие проверьте отдельно.</x:v>
      </x:c>
      <x:c r="H49" s="11" t="str">
        <x:v>Одна смена на сотрудника в день. Фактические отметки, доступность, отдых и покрытие проверьте отдельно.</x:v>
      </x:c>
      <x:c r="I49" s="11" t="str">
        <x:v>Одна смена на сотрудника в день. Фактические отметки, доступность, отдых и покрытие проверьте отдельно.</x:v>
      </x:c>
      <x:c r="J49" s="11" t="str">
        <x:v>Одна смена на сотрудника в день. Фактические отметки, доступность, отдых и покрытие проверьте отдельно.</x:v>
      </x:c>
      <x:c r="K49" s="11" t="str">
        <x:v>Одна смена на сотрудника в день. Фактические отметки, доступность, отдых и покрытие проверьте отдельно.</x:v>
      </x:c>
      <x:c r="L49" s="11" t="str">
        <x:v>Одна смена на сотрудника в день. Фактические отметки, доступность, отдых и покрытие проверьте отдельно.</x:v>
      </x:c>
      <x:c r="M49" s="3"/>
    </x:row>
    <x:row r="50" ht="22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</x:row>
    <x:row r="51" ht="22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</x:row>
    <x:row r="52" ht="22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</x:row>
    <x:row r="53" ht="22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</x:row>
    <x:row r="54" ht="28" customHeight="1">
      <x:c r="A54" s="3"/>
      <x:c r="B54" s="9" t="str">
        <x:v>Расчёт интервалов. Формулы, не редактируйте</x:v>
      </x:c>
      <x:c r="C54" s="9" t="str">
        <x:v>Расчёт интервалов. Формулы, не редактируйте</x:v>
      </x:c>
      <x:c r="D54" s="9" t="str">
        <x:v>Расчёт интервалов. Формулы, не редактируйте</x:v>
      </x:c>
      <x:c r="E54" s="9" t="str">
        <x:v>Расчёт интервалов. Формулы, не редактируйте</x:v>
      </x:c>
      <x:c r="F54" s="9" t="str">
        <x:v>Расчёт интервалов. Формулы, не редактируйте</x:v>
      </x:c>
      <x:c r="G54" s="9" t="str">
        <x:v>Расчёт интервалов. Формулы, не редактируйте</x:v>
      </x:c>
      <x:c r="H54" s="9" t="str">
        <x:v>Расчёт интервалов. Формулы, не редактируйте</x:v>
      </x:c>
      <x:c r="I54" s="9" t="str">
        <x:v>Расчёт интервалов. Формулы, не редактируйте</x:v>
      </x:c>
      <x:c r="J54" s="9" t="str">
        <x:v>Расчёт интервалов. Формулы, не редактируйте</x:v>
      </x:c>
      <x:c r="K54" s="9" t="str">
        <x:v>Расчёт интервалов. Формулы, не редактируйте</x:v>
      </x:c>
      <x:c r="L54" s="9" t="str">
        <x:v>Расчёт интервалов. Формулы, не редактируйте</x:v>
      </x:c>
      <x:c r="M54" s="3"/>
    </x:row>
    <x:row r="55" ht="32" customHeight="1">
      <x:c r="A55" s="3"/>
      <x:c r="B55" s="71" t="str">
        <x:v>Сотрудник</x:v>
      </x:c>
      <x:c r="C55" s="71" t="str">
        <x:v>Дата</x:v>
      </x:c>
      <x:c r="D55" s="71" t="str">
        <x:v>Ввод</x:v>
      </x:c>
      <x:c r="E55" s="71" t="str">
        <x:v>Ввод без пробелов</x:v>
      </x:c>
      <x:c r="F55" s="71" t="str">
        <x:v>Начало ввода</x:v>
      </x:c>
      <x:c r="G55" s="71" t="str">
        <x:v>Конец ввода</x:v>
      </x:c>
      <x:c r="H55" s="71" t="str">
        <x:v>Начало</x:v>
      </x:c>
      <x:c r="I55" s="71" t="str">
        <x:v>Конец</x:v>
      </x:c>
      <x:c r="J55" s="71" t="str">
        <x:v>Перерыв, мин</x:v>
      </x:c>
      <x:c r="K55" s="71" t="str">
        <x:v>Часы, ч</x:v>
      </x:c>
      <x:c r="L55" s="71" t="str">
        <x:v>Проверка</x:v>
      </x:c>
      <x:c r="M55" s="3"/>
    </x:row>
    <x:row r="56" ht="30" customHeight="1">
      <x:c r="A56" s="3"/>
      <x:c r="B56" s="73" t="str">
        <x:f>IF($B$10="","",$B$10)</x:f>
      </x:c>
      <x:c r="C56" s="74" t="n">
        <x:f>IF(D$8="","",D$8)</x:f>
        <x:v>46349</x:v>
      </x:c>
      <x:c r="D56" s="73" t="str">
        <x:f>IF(D10="","",D10)</x:f>
      </x:c>
      <x:c r="E56" s="73" t="str">
        <x:f>IFERROR(UPPER(CONCATENATE("",SUBSTITUTE(CONCATENATE("",SUBSTITUTE(CONCATENATE("",SUBSTITUTE(TRIM(CONCATENATE("",D56))," ","")),"–","-")),"—","-"))),CONCATENATE("",D56))</x:f>
      </x:c>
      <x:c r="F56" s="73" t="str">
        <x:f>IFERROR(LEFT(CONCATENATE("[",E56),SEARCH("-",E56)),"")</x:f>
      </x:c>
      <x:c r="G56" s="73" t="str">
        <x:f>IFERROR(MID(CONCATENATE(E56,"]"),SEARCH("-",E56)+1,32),"")</x:f>
      </x:c>
      <x:c r="H56" s="75" t="str">
        <x:f>IF(OR(E56="",E56="В"),"",IF(OR(E56=$B$42,E56=$B$43,E56=$B$44,E56=$B$45,E56=$B$46),INDEX($E$42:$E$46,MATCH(E56,$B$42:$B$46,0)),IFERROR(IF(ISNUMBER(SEARCH(":",F56)),IF(AND(OR((LEN(F56)-1)=4,(LEN(F56)-1)=5),MID(F56,1+(LEN(F56)-1)-2,1)=":",ISNUMBER(VALUE(MID(F56,2,1))),IF((LEN(F56)-1)=5,ISNUMBER(VALUE(MID(F56,3,1))),TRUE),ISNUMBER(VALUE(MID(F56,1+(LEN(F56)-1)-1,1))),ISNUMBER(VALUE(MID(F56,1+(LEN(F56)-1),1))),VALUE(MID(F56,2,(LEN(F56)-1)-3))&lt;24,VALUE(MID(F56,1+(LEN(F56)-1)-1,2))&lt;60),VALUE(MID(F56,2,(LEN(F56)-1)-3))/24+VALUE(MID(F56,1+(LEN(F56)-1)-1,2))/1440,-1),IF(AND((LEN(F56)-1)&gt;=1,(LEN(F56)-1)&lt;=2,ISNUMBER(VALUE(MID(F56,2,1))),IF((LEN(F56)-1)=2,ISNUMBER(VALUE(MID(F56,3,1))),TRUE),VALUE(MID(F56,2,(LEN(F56)-1)))&lt;24),VALUE(MID(F56,2,(LEN(F56)-1)))/24,-1)),-1)))</x:f>
      </x:c>
      <x:c r="I56" s="75" t="str">
        <x:f>IF(OR(E56="",E56="В"),"",IF(OR(E56=$B$42,E56=$B$43,E56=$B$44,E56=$B$45,E56=$B$46),INDEX($F$42:$F$46,MATCH(E56,$B$42:$B$46,0)),IFERROR(IF(ISNUMBER(SEARCH(":",G56)),IF(AND(OR((LEN(G56)-1)=4,(LEN(G56)-1)=5),MID(G56,0+(LEN(G56)-1)-2,1)=":",ISNUMBER(VALUE(MID(G56,1,1))),IF((LEN(G56)-1)=5,ISNUMBER(VALUE(MID(G56,2,1))),TRUE),ISNUMBER(VALUE(MID(G56,0+(LEN(G56)-1)-1,1))),ISNUMBER(VALUE(MID(G56,0+(LEN(G56)-1),1))),VALUE(MID(G56,1,(LEN(G56)-1)-3))&lt;24,VALUE(MID(G56,0+(LEN(G56)-1)-1,2))&lt;60),VALUE(MID(G56,1,(LEN(G56)-1)-3))/24+VALUE(MID(G56,0+(LEN(G56)-1)-1,2))/1440,-1),IF(AND((LEN(G56)-1)&gt;=1,(LEN(G56)-1)&lt;=2,ISNUMBER(VALUE(MID(G56,1,1))),IF((LEN(G56)-1)=2,ISNUMBER(VALUE(MID(G56,2,1))),TRUE),VALUE(MID(G56,1,(LEN(G56)-1)))&lt;24),VALUE(MID(G56,1,(LEN(G56)-1)))/24,-1)),-1)))</x:f>
      </x:c>
      <x:c r="J56" s="76" t="n">
        <x:f>IF(OR(E56="",E56="В"),0,IF(OR(E56=$B$42,E56=$B$43,E56=$B$44,E56=$B$45,E56=$B$46),INDEX($G$42:$G$46,MATCH(E56,$B$42:$B$46,0)),$D$7))</x:f>
        <x:v>0</x:v>
      </x:c>
      <x:c r="K56" s="77" t="n">
        <x:f>IF(OR(L56="",L56="Выходной"),0,IF(L56="Готово",ROUND(24*MOD(I56-H56,1)-J56/60,10),"Проверить"))</x:f>
        <x:v>0</x:v>
      </x:c>
      <x:c r="L56" s="78" t="str">
        <x:f>IF(E56="","",IF(E56="В","Выходной",IF(LEN(TRIM($B$10))=0,"Нет имени",IF(COUNTIFS($B$10:$B$33,$B$10)&gt;1,"Повтор имени",IF(OR(E56=$B$42,E56=$B$43,E56=$B$44,E56=$B$45,E56=$B$46),IF(INDEX($I$42:$I$46,MATCH(E56,$B$42:$B$46,0))="Готово","Готово","Проверьте смену"),IF(OR(IFERROR(SEARCH("-",E56),0)=0,IFERROR(SEARCH("-",E56,SEARCH("-",E56)+1),0)&gt;0),"Нет кода",IF(OR(H56&lt;0,I56&lt;0),"Неверное время",IF(H56=I56,"Начало равно концу",IF(NOT(ISNUMBER($D$7)),"Проверьте перерыв",IF(OR($D$7&lt;0,$D$7&lt;&gt;INT($D$7)),"Проверьте перерыв",IF($D$7&gt;=ROUND(MOD(I56-H56,1)*1440,8),"Перерыв не меньше смены","Готово")))))))))))</x:f>
      </x:c>
      <x:c r="M56" s="3"/>
    </x:row>
    <x:row r="57" ht="30" customHeight="1">
      <x:c r="A57" s="3"/>
      <x:c r="B57" s="73" t="str">
        <x:f>IF($B$10="","",$B$10)</x:f>
      </x:c>
      <x:c r="C57" s="74" t="n">
        <x:f>IF(E$8="","",E$8)</x:f>
        <x:v>46350</x:v>
      </x:c>
      <x:c r="D57" s="73" t="str">
        <x:f>IF(E10="","",E10)</x:f>
      </x:c>
      <x:c r="E57" s="73" t="str">
        <x:f>IFERROR(UPPER(CONCATENATE("",SUBSTITUTE(CONCATENATE("",SUBSTITUTE(CONCATENATE("",SUBSTITUTE(TRIM(CONCATENATE("",D57))," ","")),"–","-")),"—","-"))),CONCATENATE("",D57))</x:f>
      </x:c>
      <x:c r="F57" s="73" t="str">
        <x:f>IFERROR(LEFT(CONCATENATE("[",E57),SEARCH("-",E57)),"")</x:f>
      </x:c>
      <x:c r="G57" s="73" t="str">
        <x:f>IFERROR(MID(CONCATENATE(E57,"]"),SEARCH("-",E57)+1,32),"")</x:f>
      </x:c>
      <x:c r="H57" s="75" t="str">
        <x:f>IF(OR(E57="",E57="В"),"",IF(OR(E57=$B$42,E57=$B$43,E57=$B$44,E57=$B$45,E57=$B$46),INDEX($E$42:$E$46,MATCH(E57,$B$42:$B$46,0)),IFERROR(IF(ISNUMBER(SEARCH(":",F57)),IF(AND(OR((LEN(F57)-1)=4,(LEN(F57)-1)=5),MID(F57,1+(LEN(F57)-1)-2,1)=":",ISNUMBER(VALUE(MID(F57,2,1))),IF((LEN(F57)-1)=5,ISNUMBER(VALUE(MID(F57,3,1))),TRUE),ISNUMBER(VALUE(MID(F57,1+(LEN(F57)-1)-1,1))),ISNUMBER(VALUE(MID(F57,1+(LEN(F57)-1),1))),VALUE(MID(F57,2,(LEN(F57)-1)-3))&lt;24,VALUE(MID(F57,1+(LEN(F57)-1)-1,2))&lt;60),VALUE(MID(F57,2,(LEN(F57)-1)-3))/24+VALUE(MID(F57,1+(LEN(F57)-1)-1,2))/1440,-1),IF(AND((LEN(F57)-1)&gt;=1,(LEN(F57)-1)&lt;=2,ISNUMBER(VALUE(MID(F57,2,1))),IF((LEN(F57)-1)=2,ISNUMBER(VALUE(MID(F57,3,1))),TRUE),VALUE(MID(F57,2,(LEN(F57)-1)))&lt;24),VALUE(MID(F57,2,(LEN(F57)-1)))/24,-1)),-1)))</x:f>
      </x:c>
      <x:c r="I57" s="75" t="str">
        <x:f>IF(OR(E57="",E57="В"),"",IF(OR(E57=$B$42,E57=$B$43,E57=$B$44,E57=$B$45,E57=$B$46),INDEX($F$42:$F$46,MATCH(E57,$B$42:$B$46,0)),IFERROR(IF(ISNUMBER(SEARCH(":",G57)),IF(AND(OR((LEN(G57)-1)=4,(LEN(G57)-1)=5),MID(G57,0+(LEN(G57)-1)-2,1)=":",ISNUMBER(VALUE(MID(G57,1,1))),IF((LEN(G57)-1)=5,ISNUMBER(VALUE(MID(G57,2,1))),TRUE),ISNUMBER(VALUE(MID(G57,0+(LEN(G57)-1)-1,1))),ISNUMBER(VALUE(MID(G57,0+(LEN(G57)-1),1))),VALUE(MID(G57,1,(LEN(G57)-1)-3))&lt;24,VALUE(MID(G57,0+(LEN(G57)-1)-1,2))&lt;60),VALUE(MID(G57,1,(LEN(G57)-1)-3))/24+VALUE(MID(G57,0+(LEN(G57)-1)-1,2))/1440,-1),IF(AND((LEN(G57)-1)&gt;=1,(LEN(G57)-1)&lt;=2,ISNUMBER(VALUE(MID(G57,1,1))),IF((LEN(G57)-1)=2,ISNUMBER(VALUE(MID(G57,2,1))),TRUE),VALUE(MID(G57,1,(LEN(G57)-1)))&lt;24),VALUE(MID(G57,1,(LEN(G57)-1)))/24,-1)),-1)))</x:f>
      </x:c>
      <x:c r="J57" s="76" t="n">
        <x:f>IF(OR(E57="",E57="В"),0,IF(OR(E57=$B$42,E57=$B$43,E57=$B$44,E57=$B$45,E57=$B$46),INDEX($G$42:$G$46,MATCH(E57,$B$42:$B$46,0)),$D$7))</x:f>
        <x:v>0</x:v>
      </x:c>
      <x:c r="K57" s="77" t="n">
        <x:f>IF(OR(L57="",L57="Выходной"),0,IF(L57="Готово",ROUND(24*MOD(I57-H57,1)-J57/60,10),"Проверить"))</x:f>
        <x:v>0</x:v>
      </x:c>
      <x:c r="L57" s="78" t="str">
        <x:f>IF(E57="","",IF(E57="В","Выходной",IF(LEN(TRIM($B$10))=0,"Нет имени",IF(COUNTIFS($B$10:$B$33,$B$10)&gt;1,"Повтор имени",IF(OR(E57=$B$42,E57=$B$43,E57=$B$44,E57=$B$45,E57=$B$46),IF(INDEX($I$42:$I$46,MATCH(E57,$B$42:$B$46,0))="Готово","Готово","Проверьте смену"),IF(OR(IFERROR(SEARCH("-",E57),0)=0,IFERROR(SEARCH("-",E57,SEARCH("-",E57)+1),0)&gt;0),"Нет кода",IF(OR(H57&lt;0,I57&lt;0),"Неверное время",IF(H57=I57,"Начало равно концу",IF(NOT(ISNUMBER($D$7)),"Проверьте перерыв",IF(OR($D$7&lt;0,$D$7&lt;&gt;INT($D$7)),"Проверьте перерыв",IF($D$7&gt;=ROUND(MOD(I57-H57,1)*1440,8),"Перерыв не меньше смены","Готово")))))))))))</x:f>
      </x:c>
      <x:c r="M57" s="3"/>
    </x:row>
    <x:row r="58" ht="30" customHeight="1">
      <x:c r="A58" s="3"/>
      <x:c r="B58" s="73" t="str">
        <x:f>IF($B$10="","",$B$10)</x:f>
      </x:c>
      <x:c r="C58" s="74" t="n">
        <x:f>IF(F$8="","",F$8)</x:f>
        <x:v>46351</x:v>
      </x:c>
      <x:c r="D58" s="73" t="str">
        <x:f>IF(F10="","",F10)</x:f>
      </x:c>
      <x:c r="E58" s="73" t="str">
        <x:f>IFERROR(UPPER(CONCATENATE("",SUBSTITUTE(CONCATENATE("",SUBSTITUTE(CONCATENATE("",SUBSTITUTE(TRIM(CONCATENATE("",D58))," ","")),"–","-")),"—","-"))),CONCATENATE("",D58))</x:f>
      </x:c>
      <x:c r="F58" s="73" t="str">
        <x:f>IFERROR(LEFT(CONCATENATE("[",E58),SEARCH("-",E58)),"")</x:f>
      </x:c>
      <x:c r="G58" s="73" t="str">
        <x:f>IFERROR(MID(CONCATENATE(E58,"]"),SEARCH("-",E58)+1,32),"")</x:f>
      </x:c>
      <x:c r="H58" s="75" t="str">
        <x:f>IF(OR(E58="",E58="В"),"",IF(OR(E58=$B$42,E58=$B$43,E58=$B$44,E58=$B$45,E58=$B$46),INDEX($E$42:$E$46,MATCH(E58,$B$42:$B$46,0)),IFERROR(IF(ISNUMBER(SEARCH(":",F58)),IF(AND(OR((LEN(F58)-1)=4,(LEN(F58)-1)=5),MID(F58,1+(LEN(F58)-1)-2,1)=":",ISNUMBER(VALUE(MID(F58,2,1))),IF((LEN(F58)-1)=5,ISNUMBER(VALUE(MID(F58,3,1))),TRUE),ISNUMBER(VALUE(MID(F58,1+(LEN(F58)-1)-1,1))),ISNUMBER(VALUE(MID(F58,1+(LEN(F58)-1),1))),VALUE(MID(F58,2,(LEN(F58)-1)-3))&lt;24,VALUE(MID(F58,1+(LEN(F58)-1)-1,2))&lt;60),VALUE(MID(F58,2,(LEN(F58)-1)-3))/24+VALUE(MID(F58,1+(LEN(F58)-1)-1,2))/1440,-1),IF(AND((LEN(F58)-1)&gt;=1,(LEN(F58)-1)&lt;=2,ISNUMBER(VALUE(MID(F58,2,1))),IF((LEN(F58)-1)=2,ISNUMBER(VALUE(MID(F58,3,1))),TRUE),VALUE(MID(F58,2,(LEN(F58)-1)))&lt;24),VALUE(MID(F58,2,(LEN(F58)-1)))/24,-1)),-1)))</x:f>
      </x:c>
      <x:c r="I58" s="75" t="str">
        <x:f>IF(OR(E58="",E58="В"),"",IF(OR(E58=$B$42,E58=$B$43,E58=$B$44,E58=$B$45,E58=$B$46),INDEX($F$42:$F$46,MATCH(E58,$B$42:$B$46,0)),IFERROR(IF(ISNUMBER(SEARCH(":",G58)),IF(AND(OR((LEN(G58)-1)=4,(LEN(G58)-1)=5),MID(G58,0+(LEN(G58)-1)-2,1)=":",ISNUMBER(VALUE(MID(G58,1,1))),IF((LEN(G58)-1)=5,ISNUMBER(VALUE(MID(G58,2,1))),TRUE),ISNUMBER(VALUE(MID(G58,0+(LEN(G58)-1)-1,1))),ISNUMBER(VALUE(MID(G58,0+(LEN(G58)-1),1))),VALUE(MID(G58,1,(LEN(G58)-1)-3))&lt;24,VALUE(MID(G58,0+(LEN(G58)-1)-1,2))&lt;60),VALUE(MID(G58,1,(LEN(G58)-1)-3))/24+VALUE(MID(G58,0+(LEN(G58)-1)-1,2))/1440,-1),IF(AND((LEN(G58)-1)&gt;=1,(LEN(G58)-1)&lt;=2,ISNUMBER(VALUE(MID(G58,1,1))),IF((LEN(G58)-1)=2,ISNUMBER(VALUE(MID(G58,2,1))),TRUE),VALUE(MID(G58,1,(LEN(G58)-1)))&lt;24),VALUE(MID(G58,1,(LEN(G58)-1)))/24,-1)),-1)))</x:f>
      </x:c>
      <x:c r="J58" s="76" t="n">
        <x:f>IF(OR(E58="",E58="В"),0,IF(OR(E58=$B$42,E58=$B$43,E58=$B$44,E58=$B$45,E58=$B$46),INDEX($G$42:$G$46,MATCH(E58,$B$42:$B$46,0)),$D$7))</x:f>
        <x:v>0</x:v>
      </x:c>
      <x:c r="K58" s="77" t="n">
        <x:f>IF(OR(L58="",L58="Выходной"),0,IF(L58="Готово",ROUND(24*MOD(I58-H58,1)-J58/60,10),"Проверить"))</x:f>
        <x:v>0</x:v>
      </x:c>
      <x:c r="L58" s="78" t="str">
        <x:f>IF(E58="","",IF(E58="В","Выходной",IF(LEN(TRIM($B$10))=0,"Нет имени",IF(COUNTIFS($B$10:$B$33,$B$10)&gt;1,"Повтор имени",IF(OR(E58=$B$42,E58=$B$43,E58=$B$44,E58=$B$45,E58=$B$46),IF(INDEX($I$42:$I$46,MATCH(E58,$B$42:$B$46,0))="Готово","Готово","Проверьте смену"),IF(OR(IFERROR(SEARCH("-",E58),0)=0,IFERROR(SEARCH("-",E58,SEARCH("-",E58)+1),0)&gt;0),"Нет кода",IF(OR(H58&lt;0,I58&lt;0),"Неверное время",IF(H58=I58,"Начало равно концу",IF(NOT(ISNUMBER($D$7)),"Проверьте перерыв",IF(OR($D$7&lt;0,$D$7&lt;&gt;INT($D$7)),"Проверьте перерыв",IF($D$7&gt;=ROUND(MOD(I58-H58,1)*1440,8),"Перерыв не меньше смены","Готово")))))))))))</x:f>
      </x:c>
      <x:c r="M58" s="3"/>
    </x:row>
    <x:row r="59" ht="30" customHeight="1">
      <x:c r="A59" s="3"/>
      <x:c r="B59" s="73" t="str">
        <x:f>IF($B$10="","",$B$10)</x:f>
      </x:c>
      <x:c r="C59" s="74" t="n">
        <x:f>IF(G$8="","",G$8)</x:f>
        <x:v>46352</x:v>
      </x:c>
      <x:c r="D59" s="73" t="str">
        <x:f>IF(G10="","",G10)</x:f>
      </x:c>
      <x:c r="E59" s="73" t="str">
        <x:f>IFERROR(UPPER(CONCATENATE("",SUBSTITUTE(CONCATENATE("",SUBSTITUTE(CONCATENATE("",SUBSTITUTE(TRIM(CONCATENATE("",D59))," ","")),"–","-")),"—","-"))),CONCATENATE("",D59))</x:f>
      </x:c>
      <x:c r="F59" s="73" t="str">
        <x:f>IFERROR(LEFT(CONCATENATE("[",E59),SEARCH("-",E59)),"")</x:f>
      </x:c>
      <x:c r="G59" s="73" t="str">
        <x:f>IFERROR(MID(CONCATENATE(E59,"]"),SEARCH("-",E59)+1,32),"")</x:f>
      </x:c>
      <x:c r="H59" s="75" t="str">
        <x:f>IF(OR(E59="",E59="В"),"",IF(OR(E59=$B$42,E59=$B$43,E59=$B$44,E59=$B$45,E59=$B$46),INDEX($E$42:$E$46,MATCH(E59,$B$42:$B$46,0)),IFERROR(IF(ISNUMBER(SEARCH(":",F59)),IF(AND(OR((LEN(F59)-1)=4,(LEN(F59)-1)=5),MID(F59,1+(LEN(F59)-1)-2,1)=":",ISNUMBER(VALUE(MID(F59,2,1))),IF((LEN(F59)-1)=5,ISNUMBER(VALUE(MID(F59,3,1))),TRUE),ISNUMBER(VALUE(MID(F59,1+(LEN(F59)-1)-1,1))),ISNUMBER(VALUE(MID(F59,1+(LEN(F59)-1),1))),VALUE(MID(F59,2,(LEN(F59)-1)-3))&lt;24,VALUE(MID(F59,1+(LEN(F59)-1)-1,2))&lt;60),VALUE(MID(F59,2,(LEN(F59)-1)-3))/24+VALUE(MID(F59,1+(LEN(F59)-1)-1,2))/1440,-1),IF(AND((LEN(F59)-1)&gt;=1,(LEN(F59)-1)&lt;=2,ISNUMBER(VALUE(MID(F59,2,1))),IF((LEN(F59)-1)=2,ISNUMBER(VALUE(MID(F59,3,1))),TRUE),VALUE(MID(F59,2,(LEN(F59)-1)))&lt;24),VALUE(MID(F59,2,(LEN(F59)-1)))/24,-1)),-1)))</x:f>
      </x:c>
      <x:c r="I59" s="75" t="str">
        <x:f>IF(OR(E59="",E59="В"),"",IF(OR(E59=$B$42,E59=$B$43,E59=$B$44,E59=$B$45,E59=$B$46),INDEX($F$42:$F$46,MATCH(E59,$B$42:$B$46,0)),IFERROR(IF(ISNUMBER(SEARCH(":",G59)),IF(AND(OR((LEN(G59)-1)=4,(LEN(G59)-1)=5),MID(G59,0+(LEN(G59)-1)-2,1)=":",ISNUMBER(VALUE(MID(G59,1,1))),IF((LEN(G59)-1)=5,ISNUMBER(VALUE(MID(G59,2,1))),TRUE),ISNUMBER(VALUE(MID(G59,0+(LEN(G59)-1)-1,1))),ISNUMBER(VALUE(MID(G59,0+(LEN(G59)-1),1))),VALUE(MID(G59,1,(LEN(G59)-1)-3))&lt;24,VALUE(MID(G59,0+(LEN(G59)-1)-1,2))&lt;60),VALUE(MID(G59,1,(LEN(G59)-1)-3))/24+VALUE(MID(G59,0+(LEN(G59)-1)-1,2))/1440,-1),IF(AND((LEN(G59)-1)&gt;=1,(LEN(G59)-1)&lt;=2,ISNUMBER(VALUE(MID(G59,1,1))),IF((LEN(G59)-1)=2,ISNUMBER(VALUE(MID(G59,2,1))),TRUE),VALUE(MID(G59,1,(LEN(G59)-1)))&lt;24),VALUE(MID(G59,1,(LEN(G59)-1)))/24,-1)),-1)))</x:f>
      </x:c>
      <x:c r="J59" s="76" t="n">
        <x:f>IF(OR(E59="",E59="В"),0,IF(OR(E59=$B$42,E59=$B$43,E59=$B$44,E59=$B$45,E59=$B$46),INDEX($G$42:$G$46,MATCH(E59,$B$42:$B$46,0)),$D$7))</x:f>
        <x:v>0</x:v>
      </x:c>
      <x:c r="K59" s="77" t="n">
        <x:f>IF(OR(L59="",L59="Выходной"),0,IF(L59="Готово",ROUND(24*MOD(I59-H59,1)-J59/60,10),"Проверить"))</x:f>
        <x:v>0</x:v>
      </x:c>
      <x:c r="L59" s="78" t="str">
        <x:f>IF(E59="","",IF(E59="В","Выходной",IF(LEN(TRIM($B$10))=0,"Нет имени",IF(COUNTIFS($B$10:$B$33,$B$10)&gt;1,"Повтор имени",IF(OR(E59=$B$42,E59=$B$43,E59=$B$44,E59=$B$45,E59=$B$46),IF(INDEX($I$42:$I$46,MATCH(E59,$B$42:$B$46,0))="Готово","Готово","Проверьте смену"),IF(OR(IFERROR(SEARCH("-",E59),0)=0,IFERROR(SEARCH("-",E59,SEARCH("-",E59)+1),0)&gt;0),"Нет кода",IF(OR(H59&lt;0,I59&lt;0),"Неверное время",IF(H59=I59,"Начало равно концу",IF(NOT(ISNUMBER($D$7)),"Проверьте перерыв",IF(OR($D$7&lt;0,$D$7&lt;&gt;INT($D$7)),"Проверьте перерыв",IF($D$7&gt;=ROUND(MOD(I59-H59,1)*1440,8),"Перерыв не меньше смены","Готово")))))))))))</x:f>
      </x:c>
      <x:c r="M59" s="3"/>
    </x:row>
    <x:row r="60" ht="30" customHeight="1">
      <x:c r="A60" s="3"/>
      <x:c r="B60" s="73" t="str">
        <x:f>IF($B$10="","",$B$10)</x:f>
      </x:c>
      <x:c r="C60" s="74" t="n">
        <x:f>IF(H$8="","",H$8)</x:f>
        <x:v>46353</x:v>
      </x:c>
      <x:c r="D60" s="73" t="str">
        <x:f>IF(H10="","",H10)</x:f>
      </x:c>
      <x:c r="E60" s="73" t="str">
        <x:f>IFERROR(UPPER(CONCATENATE("",SUBSTITUTE(CONCATENATE("",SUBSTITUTE(CONCATENATE("",SUBSTITUTE(TRIM(CONCATENATE("",D60))," ","")),"–","-")),"—","-"))),CONCATENATE("",D60))</x:f>
      </x:c>
      <x:c r="F60" s="73" t="str">
        <x:f>IFERROR(LEFT(CONCATENATE("[",E60),SEARCH("-",E60)),"")</x:f>
      </x:c>
      <x:c r="G60" s="73" t="str">
        <x:f>IFERROR(MID(CONCATENATE(E60,"]"),SEARCH("-",E60)+1,32),"")</x:f>
      </x:c>
      <x:c r="H60" s="75" t="str">
        <x:f>IF(OR(E60="",E60="В"),"",IF(OR(E60=$B$42,E60=$B$43,E60=$B$44,E60=$B$45,E60=$B$46),INDEX($E$42:$E$46,MATCH(E60,$B$42:$B$46,0)),IFERROR(IF(ISNUMBER(SEARCH(":",F60)),IF(AND(OR((LEN(F60)-1)=4,(LEN(F60)-1)=5),MID(F60,1+(LEN(F60)-1)-2,1)=":",ISNUMBER(VALUE(MID(F60,2,1))),IF((LEN(F60)-1)=5,ISNUMBER(VALUE(MID(F60,3,1))),TRUE),ISNUMBER(VALUE(MID(F60,1+(LEN(F60)-1)-1,1))),ISNUMBER(VALUE(MID(F60,1+(LEN(F60)-1),1))),VALUE(MID(F60,2,(LEN(F60)-1)-3))&lt;24,VALUE(MID(F60,1+(LEN(F60)-1)-1,2))&lt;60),VALUE(MID(F60,2,(LEN(F60)-1)-3))/24+VALUE(MID(F60,1+(LEN(F60)-1)-1,2))/1440,-1),IF(AND((LEN(F60)-1)&gt;=1,(LEN(F60)-1)&lt;=2,ISNUMBER(VALUE(MID(F60,2,1))),IF((LEN(F60)-1)=2,ISNUMBER(VALUE(MID(F60,3,1))),TRUE),VALUE(MID(F60,2,(LEN(F60)-1)))&lt;24),VALUE(MID(F60,2,(LEN(F60)-1)))/24,-1)),-1)))</x:f>
      </x:c>
      <x:c r="I60" s="75" t="str">
        <x:f>IF(OR(E60="",E60="В"),"",IF(OR(E60=$B$42,E60=$B$43,E60=$B$44,E60=$B$45,E60=$B$46),INDEX($F$42:$F$46,MATCH(E60,$B$42:$B$46,0)),IFERROR(IF(ISNUMBER(SEARCH(":",G60)),IF(AND(OR((LEN(G60)-1)=4,(LEN(G60)-1)=5),MID(G60,0+(LEN(G60)-1)-2,1)=":",ISNUMBER(VALUE(MID(G60,1,1))),IF((LEN(G60)-1)=5,ISNUMBER(VALUE(MID(G60,2,1))),TRUE),ISNUMBER(VALUE(MID(G60,0+(LEN(G60)-1)-1,1))),ISNUMBER(VALUE(MID(G60,0+(LEN(G60)-1),1))),VALUE(MID(G60,1,(LEN(G60)-1)-3))&lt;24,VALUE(MID(G60,0+(LEN(G60)-1)-1,2))&lt;60),VALUE(MID(G60,1,(LEN(G60)-1)-3))/24+VALUE(MID(G60,0+(LEN(G60)-1)-1,2))/1440,-1),IF(AND((LEN(G60)-1)&gt;=1,(LEN(G60)-1)&lt;=2,ISNUMBER(VALUE(MID(G60,1,1))),IF((LEN(G60)-1)=2,ISNUMBER(VALUE(MID(G60,2,1))),TRUE),VALUE(MID(G60,1,(LEN(G60)-1)))&lt;24),VALUE(MID(G60,1,(LEN(G60)-1)))/24,-1)),-1)))</x:f>
      </x:c>
      <x:c r="J60" s="76" t="n">
        <x:f>IF(OR(E60="",E60="В"),0,IF(OR(E60=$B$42,E60=$B$43,E60=$B$44,E60=$B$45,E60=$B$46),INDEX($G$42:$G$46,MATCH(E60,$B$42:$B$46,0)),$D$7))</x:f>
        <x:v>0</x:v>
      </x:c>
      <x:c r="K60" s="77" t="n">
        <x:f>IF(OR(L60="",L60="Выходной"),0,IF(L60="Готово",ROUND(24*MOD(I60-H60,1)-J60/60,10),"Проверить"))</x:f>
        <x:v>0</x:v>
      </x:c>
      <x:c r="L60" s="78" t="str">
        <x:f>IF(E60="","",IF(E60="В","Выходной",IF(LEN(TRIM($B$10))=0,"Нет имени",IF(COUNTIFS($B$10:$B$33,$B$10)&gt;1,"Повтор имени",IF(OR(E60=$B$42,E60=$B$43,E60=$B$44,E60=$B$45,E60=$B$46),IF(INDEX($I$42:$I$46,MATCH(E60,$B$42:$B$46,0))="Готово","Готово","Проверьте смену"),IF(OR(IFERROR(SEARCH("-",E60),0)=0,IFERROR(SEARCH("-",E60,SEARCH("-",E60)+1),0)&gt;0),"Нет кода",IF(OR(H60&lt;0,I60&lt;0),"Неверное время",IF(H60=I60,"Начало равно концу",IF(NOT(ISNUMBER($D$7)),"Проверьте перерыв",IF(OR($D$7&lt;0,$D$7&lt;&gt;INT($D$7)),"Проверьте перерыв",IF($D$7&gt;=ROUND(MOD(I60-H60,1)*1440,8),"Перерыв не меньше смены","Готово")))))))))))</x:f>
      </x:c>
      <x:c r="M60" s="3"/>
    </x:row>
    <x:row r="61" ht="30" customHeight="1">
      <x:c r="A61" s="3"/>
      <x:c r="B61" s="73" t="str">
        <x:f>IF($B$10="","",$B$10)</x:f>
      </x:c>
      <x:c r="C61" s="74" t="n">
        <x:f>IF(I$8="","",I$8)</x:f>
        <x:v>46354</x:v>
      </x:c>
      <x:c r="D61" s="73" t="str">
        <x:f>IF(I10="","",I10)</x:f>
      </x:c>
      <x:c r="E61" s="73" t="str">
        <x:f>IFERROR(UPPER(CONCATENATE("",SUBSTITUTE(CONCATENATE("",SUBSTITUTE(CONCATENATE("",SUBSTITUTE(TRIM(CONCATENATE("",D61))," ","")),"–","-")),"—","-"))),CONCATENATE("",D61))</x:f>
      </x:c>
      <x:c r="F61" s="73" t="str">
        <x:f>IFERROR(LEFT(CONCATENATE("[",E61),SEARCH("-",E61)),"")</x:f>
      </x:c>
      <x:c r="G61" s="73" t="str">
        <x:f>IFERROR(MID(CONCATENATE(E61,"]"),SEARCH("-",E61)+1,32),"")</x:f>
      </x:c>
      <x:c r="H61" s="75" t="str">
        <x:f>IF(OR(E61="",E61="В"),"",IF(OR(E61=$B$42,E61=$B$43,E61=$B$44,E61=$B$45,E61=$B$46),INDEX($E$42:$E$46,MATCH(E61,$B$42:$B$46,0)),IFERROR(IF(ISNUMBER(SEARCH(":",F61)),IF(AND(OR((LEN(F61)-1)=4,(LEN(F61)-1)=5),MID(F61,1+(LEN(F61)-1)-2,1)=":",ISNUMBER(VALUE(MID(F61,2,1))),IF((LEN(F61)-1)=5,ISNUMBER(VALUE(MID(F61,3,1))),TRUE),ISNUMBER(VALUE(MID(F61,1+(LEN(F61)-1)-1,1))),ISNUMBER(VALUE(MID(F61,1+(LEN(F61)-1),1))),VALUE(MID(F61,2,(LEN(F61)-1)-3))&lt;24,VALUE(MID(F61,1+(LEN(F61)-1)-1,2))&lt;60),VALUE(MID(F61,2,(LEN(F61)-1)-3))/24+VALUE(MID(F61,1+(LEN(F61)-1)-1,2))/1440,-1),IF(AND((LEN(F61)-1)&gt;=1,(LEN(F61)-1)&lt;=2,ISNUMBER(VALUE(MID(F61,2,1))),IF((LEN(F61)-1)=2,ISNUMBER(VALUE(MID(F61,3,1))),TRUE),VALUE(MID(F61,2,(LEN(F61)-1)))&lt;24),VALUE(MID(F61,2,(LEN(F61)-1)))/24,-1)),-1)))</x:f>
      </x:c>
      <x:c r="I61" s="75" t="str">
        <x:f>IF(OR(E61="",E61="В"),"",IF(OR(E61=$B$42,E61=$B$43,E61=$B$44,E61=$B$45,E61=$B$46),INDEX($F$42:$F$46,MATCH(E61,$B$42:$B$46,0)),IFERROR(IF(ISNUMBER(SEARCH(":",G61)),IF(AND(OR((LEN(G61)-1)=4,(LEN(G61)-1)=5),MID(G61,0+(LEN(G61)-1)-2,1)=":",ISNUMBER(VALUE(MID(G61,1,1))),IF((LEN(G61)-1)=5,ISNUMBER(VALUE(MID(G61,2,1))),TRUE),ISNUMBER(VALUE(MID(G61,0+(LEN(G61)-1)-1,1))),ISNUMBER(VALUE(MID(G61,0+(LEN(G61)-1),1))),VALUE(MID(G61,1,(LEN(G61)-1)-3))&lt;24,VALUE(MID(G61,0+(LEN(G61)-1)-1,2))&lt;60),VALUE(MID(G61,1,(LEN(G61)-1)-3))/24+VALUE(MID(G61,0+(LEN(G61)-1)-1,2))/1440,-1),IF(AND((LEN(G61)-1)&gt;=1,(LEN(G61)-1)&lt;=2,ISNUMBER(VALUE(MID(G61,1,1))),IF((LEN(G61)-1)=2,ISNUMBER(VALUE(MID(G61,2,1))),TRUE),VALUE(MID(G61,1,(LEN(G61)-1)))&lt;24),VALUE(MID(G61,1,(LEN(G61)-1)))/24,-1)),-1)))</x:f>
      </x:c>
      <x:c r="J61" s="76" t="n">
        <x:f>IF(OR(E61="",E61="В"),0,IF(OR(E61=$B$42,E61=$B$43,E61=$B$44,E61=$B$45,E61=$B$46),INDEX($G$42:$G$46,MATCH(E61,$B$42:$B$46,0)),$D$7))</x:f>
        <x:v>0</x:v>
      </x:c>
      <x:c r="K61" s="77" t="n">
        <x:f>IF(OR(L61="",L61="Выходной"),0,IF(L61="Готово",ROUND(24*MOD(I61-H61,1)-J61/60,10),"Проверить"))</x:f>
        <x:v>0</x:v>
      </x:c>
      <x:c r="L61" s="78" t="str">
        <x:f>IF(E61="","",IF(E61="В","Выходной",IF(LEN(TRIM($B$10))=0,"Нет имени",IF(COUNTIFS($B$10:$B$33,$B$10)&gt;1,"Повтор имени",IF(OR(E61=$B$42,E61=$B$43,E61=$B$44,E61=$B$45,E61=$B$46),IF(INDEX($I$42:$I$46,MATCH(E61,$B$42:$B$46,0))="Готово","Готово","Проверьте смену"),IF(OR(IFERROR(SEARCH("-",E61),0)=0,IFERROR(SEARCH("-",E61,SEARCH("-",E61)+1),0)&gt;0),"Нет кода",IF(OR(H61&lt;0,I61&lt;0),"Неверное время",IF(H61=I61,"Начало равно концу",IF(NOT(ISNUMBER($D$7)),"Проверьте перерыв",IF(OR($D$7&lt;0,$D$7&lt;&gt;INT($D$7)),"Проверьте перерыв",IF($D$7&gt;=ROUND(MOD(I61-H61,1)*1440,8),"Перерыв не меньше смены","Готово")))))))))))</x:f>
      </x:c>
      <x:c r="M61" s="3"/>
    </x:row>
    <x:row r="62" ht="30" customHeight="1">
      <x:c r="A62" s="3"/>
      <x:c r="B62" s="73" t="str">
        <x:f>IF($B$10="","",$B$10)</x:f>
      </x:c>
      <x:c r="C62" s="74" t="n">
        <x:f>IF(J$8="","",J$8)</x:f>
        <x:v>46355</x:v>
      </x:c>
      <x:c r="D62" s="73" t="str">
        <x:f>IF(J10="","",J10)</x:f>
      </x:c>
      <x:c r="E62" s="73" t="str">
        <x:f>IFERROR(UPPER(CONCATENATE("",SUBSTITUTE(CONCATENATE("",SUBSTITUTE(CONCATENATE("",SUBSTITUTE(TRIM(CONCATENATE("",D62))," ","")),"–","-")),"—","-"))),CONCATENATE("",D62))</x:f>
      </x:c>
      <x:c r="F62" s="73" t="str">
        <x:f>IFERROR(LEFT(CONCATENATE("[",E62),SEARCH("-",E62)),"")</x:f>
      </x:c>
      <x:c r="G62" s="73" t="str">
        <x:f>IFERROR(MID(CONCATENATE(E62,"]"),SEARCH("-",E62)+1,32),"")</x:f>
      </x:c>
      <x:c r="H62" s="75" t="str">
        <x:f>IF(OR(E62="",E62="В"),"",IF(OR(E62=$B$42,E62=$B$43,E62=$B$44,E62=$B$45,E62=$B$46),INDEX($E$42:$E$46,MATCH(E62,$B$42:$B$46,0)),IFERROR(IF(ISNUMBER(SEARCH(":",F62)),IF(AND(OR((LEN(F62)-1)=4,(LEN(F62)-1)=5),MID(F62,1+(LEN(F62)-1)-2,1)=":",ISNUMBER(VALUE(MID(F62,2,1))),IF((LEN(F62)-1)=5,ISNUMBER(VALUE(MID(F62,3,1))),TRUE),ISNUMBER(VALUE(MID(F62,1+(LEN(F62)-1)-1,1))),ISNUMBER(VALUE(MID(F62,1+(LEN(F62)-1),1))),VALUE(MID(F62,2,(LEN(F62)-1)-3))&lt;24,VALUE(MID(F62,1+(LEN(F62)-1)-1,2))&lt;60),VALUE(MID(F62,2,(LEN(F62)-1)-3))/24+VALUE(MID(F62,1+(LEN(F62)-1)-1,2))/1440,-1),IF(AND((LEN(F62)-1)&gt;=1,(LEN(F62)-1)&lt;=2,ISNUMBER(VALUE(MID(F62,2,1))),IF((LEN(F62)-1)=2,ISNUMBER(VALUE(MID(F62,3,1))),TRUE),VALUE(MID(F62,2,(LEN(F62)-1)))&lt;24),VALUE(MID(F62,2,(LEN(F62)-1)))/24,-1)),-1)))</x:f>
      </x:c>
      <x:c r="I62" s="75" t="str">
        <x:f>IF(OR(E62="",E62="В"),"",IF(OR(E62=$B$42,E62=$B$43,E62=$B$44,E62=$B$45,E62=$B$46),INDEX($F$42:$F$46,MATCH(E62,$B$42:$B$46,0)),IFERROR(IF(ISNUMBER(SEARCH(":",G62)),IF(AND(OR((LEN(G62)-1)=4,(LEN(G62)-1)=5),MID(G62,0+(LEN(G62)-1)-2,1)=":",ISNUMBER(VALUE(MID(G62,1,1))),IF((LEN(G62)-1)=5,ISNUMBER(VALUE(MID(G62,2,1))),TRUE),ISNUMBER(VALUE(MID(G62,0+(LEN(G62)-1)-1,1))),ISNUMBER(VALUE(MID(G62,0+(LEN(G62)-1),1))),VALUE(MID(G62,1,(LEN(G62)-1)-3))&lt;24,VALUE(MID(G62,0+(LEN(G62)-1)-1,2))&lt;60),VALUE(MID(G62,1,(LEN(G62)-1)-3))/24+VALUE(MID(G62,0+(LEN(G62)-1)-1,2))/1440,-1),IF(AND((LEN(G62)-1)&gt;=1,(LEN(G62)-1)&lt;=2,ISNUMBER(VALUE(MID(G62,1,1))),IF((LEN(G62)-1)=2,ISNUMBER(VALUE(MID(G62,2,1))),TRUE),VALUE(MID(G62,1,(LEN(G62)-1)))&lt;24),VALUE(MID(G62,1,(LEN(G62)-1)))/24,-1)),-1)))</x:f>
      </x:c>
      <x:c r="J62" s="76" t="n">
        <x:f>IF(OR(E62="",E62="В"),0,IF(OR(E62=$B$42,E62=$B$43,E62=$B$44,E62=$B$45,E62=$B$46),INDEX($G$42:$G$46,MATCH(E62,$B$42:$B$46,0)),$D$7))</x:f>
        <x:v>0</x:v>
      </x:c>
      <x:c r="K62" s="77" t="n">
        <x:f>IF(OR(L62="",L62="Выходной"),0,IF(L62="Готово",ROUND(24*MOD(I62-H62,1)-J62/60,10),"Проверить"))</x:f>
        <x:v>0</x:v>
      </x:c>
      <x:c r="L62" s="78" t="str">
        <x:f>IF(E62="","",IF(E62="В","Выходной",IF(LEN(TRIM($B$10))=0,"Нет имени",IF(COUNTIFS($B$10:$B$33,$B$10)&gt;1,"Повтор имени",IF(OR(E62=$B$42,E62=$B$43,E62=$B$44,E62=$B$45,E62=$B$46),IF(INDEX($I$42:$I$46,MATCH(E62,$B$42:$B$46,0))="Готово","Готово","Проверьте смену"),IF(OR(IFERROR(SEARCH("-",E62),0)=0,IFERROR(SEARCH("-",E62,SEARCH("-",E62)+1),0)&gt;0),"Нет кода",IF(OR(H62&lt;0,I62&lt;0),"Неверное время",IF(H62=I62,"Начало равно концу",IF(NOT(ISNUMBER($D$7)),"Проверьте перерыв",IF(OR($D$7&lt;0,$D$7&lt;&gt;INT($D$7)),"Проверьте перерыв",IF($D$7&gt;=ROUND(MOD(I62-H62,1)*1440,8),"Перерыв не меньше смены","Готово")))))))))))</x:f>
      </x:c>
      <x:c r="M62" s="3"/>
    </x:row>
    <x:row r="63" ht="30" customHeight="1">
      <x:c r="A63" s="3"/>
      <x:c r="B63" s="73" t="str">
        <x:f>IF($B$12="","",$B$12)</x:f>
      </x:c>
      <x:c r="C63" s="74" t="n">
        <x:f>IF(D$8="","",D$8)</x:f>
        <x:v>46349</x:v>
      </x:c>
      <x:c r="D63" s="73" t="str">
        <x:f>IF(D12="","",D12)</x:f>
      </x:c>
      <x:c r="E63" s="73" t="str">
        <x:f>IFERROR(UPPER(CONCATENATE("",SUBSTITUTE(CONCATENATE("",SUBSTITUTE(CONCATENATE("",SUBSTITUTE(TRIM(CONCATENATE("",D63))," ","")),"–","-")),"—","-"))),CONCATENATE("",D63))</x:f>
      </x:c>
      <x:c r="F63" s="73" t="str">
        <x:f>IFERROR(LEFT(CONCATENATE("[",E63),SEARCH("-",E63)),"")</x:f>
      </x:c>
      <x:c r="G63" s="73" t="str">
        <x:f>IFERROR(MID(CONCATENATE(E63,"]"),SEARCH("-",E63)+1,32),"")</x:f>
      </x:c>
      <x:c r="H63" s="75" t="str">
        <x:f>IF(OR(E63="",E63="В"),"",IF(OR(E63=$B$42,E63=$B$43,E63=$B$44,E63=$B$45,E63=$B$46),INDEX($E$42:$E$46,MATCH(E63,$B$42:$B$46,0)),IFERROR(IF(ISNUMBER(SEARCH(":",F63)),IF(AND(OR((LEN(F63)-1)=4,(LEN(F63)-1)=5),MID(F63,1+(LEN(F63)-1)-2,1)=":",ISNUMBER(VALUE(MID(F63,2,1))),IF((LEN(F63)-1)=5,ISNUMBER(VALUE(MID(F63,3,1))),TRUE),ISNUMBER(VALUE(MID(F63,1+(LEN(F63)-1)-1,1))),ISNUMBER(VALUE(MID(F63,1+(LEN(F63)-1),1))),VALUE(MID(F63,2,(LEN(F63)-1)-3))&lt;24,VALUE(MID(F63,1+(LEN(F63)-1)-1,2))&lt;60),VALUE(MID(F63,2,(LEN(F63)-1)-3))/24+VALUE(MID(F63,1+(LEN(F63)-1)-1,2))/1440,-1),IF(AND((LEN(F63)-1)&gt;=1,(LEN(F63)-1)&lt;=2,ISNUMBER(VALUE(MID(F63,2,1))),IF((LEN(F63)-1)=2,ISNUMBER(VALUE(MID(F63,3,1))),TRUE),VALUE(MID(F63,2,(LEN(F63)-1)))&lt;24),VALUE(MID(F63,2,(LEN(F63)-1)))/24,-1)),-1)))</x:f>
      </x:c>
      <x:c r="I63" s="75" t="str">
        <x:f>IF(OR(E63="",E63="В"),"",IF(OR(E63=$B$42,E63=$B$43,E63=$B$44,E63=$B$45,E63=$B$46),INDEX($F$42:$F$46,MATCH(E63,$B$42:$B$46,0)),IFERROR(IF(ISNUMBER(SEARCH(":",G63)),IF(AND(OR((LEN(G63)-1)=4,(LEN(G63)-1)=5),MID(G63,0+(LEN(G63)-1)-2,1)=":",ISNUMBER(VALUE(MID(G63,1,1))),IF((LEN(G63)-1)=5,ISNUMBER(VALUE(MID(G63,2,1))),TRUE),ISNUMBER(VALUE(MID(G63,0+(LEN(G63)-1)-1,1))),ISNUMBER(VALUE(MID(G63,0+(LEN(G63)-1),1))),VALUE(MID(G63,1,(LEN(G63)-1)-3))&lt;24,VALUE(MID(G63,0+(LEN(G63)-1)-1,2))&lt;60),VALUE(MID(G63,1,(LEN(G63)-1)-3))/24+VALUE(MID(G63,0+(LEN(G63)-1)-1,2))/1440,-1),IF(AND((LEN(G63)-1)&gt;=1,(LEN(G63)-1)&lt;=2,ISNUMBER(VALUE(MID(G63,1,1))),IF((LEN(G63)-1)=2,ISNUMBER(VALUE(MID(G63,2,1))),TRUE),VALUE(MID(G63,1,(LEN(G63)-1)))&lt;24),VALUE(MID(G63,1,(LEN(G63)-1)))/24,-1)),-1)))</x:f>
      </x:c>
      <x:c r="J63" s="76" t="n">
        <x:f>IF(OR(E63="",E63="В"),0,IF(OR(E63=$B$42,E63=$B$43,E63=$B$44,E63=$B$45,E63=$B$46),INDEX($G$42:$G$46,MATCH(E63,$B$42:$B$46,0)),$D$7))</x:f>
        <x:v>0</x:v>
      </x:c>
      <x:c r="K63" s="77" t="n">
        <x:f>IF(OR(L63="",L63="Выходной"),0,IF(L63="Готово",ROUND(24*MOD(I63-H63,1)-J63/60,10),"Проверить"))</x:f>
        <x:v>0</x:v>
      </x:c>
      <x:c r="L63" s="78" t="str">
        <x:f>IF(E63="","",IF(E63="В","Выходной",IF(LEN(TRIM($B$12))=0,"Нет имени",IF(COUNTIFS($B$10:$B$33,$B$12)&gt;1,"Повтор имени",IF(OR(E63=$B$42,E63=$B$43,E63=$B$44,E63=$B$45,E63=$B$46),IF(INDEX($I$42:$I$46,MATCH(E63,$B$42:$B$46,0))="Готово","Готово","Проверьте смену"),IF(OR(IFERROR(SEARCH("-",E63),0)=0,IFERROR(SEARCH("-",E63,SEARCH("-",E63)+1),0)&gt;0),"Нет кода",IF(OR(H63&lt;0,I63&lt;0),"Неверное время",IF(H63=I63,"Начало равно концу",IF(NOT(ISNUMBER($D$7)),"Проверьте перерыв",IF(OR($D$7&lt;0,$D$7&lt;&gt;INT($D$7)),"Проверьте перерыв",IF($D$7&gt;=ROUND(MOD(I63-H63,1)*1440,8),"Перерыв не меньше смены","Готово")))))))))))</x:f>
      </x:c>
      <x:c r="M63" s="3"/>
    </x:row>
    <x:row r="64" ht="30" customHeight="1">
      <x:c r="A64" s="3"/>
      <x:c r="B64" s="73" t="str">
        <x:f>IF($B$12="","",$B$12)</x:f>
      </x:c>
      <x:c r="C64" s="74" t="n">
        <x:f>IF(E$8="","",E$8)</x:f>
        <x:v>46350</x:v>
      </x:c>
      <x:c r="D64" s="73" t="str">
        <x:f>IF(E12="","",E12)</x:f>
      </x:c>
      <x:c r="E64" s="73" t="str">
        <x:f>IFERROR(UPPER(CONCATENATE("",SUBSTITUTE(CONCATENATE("",SUBSTITUTE(CONCATENATE("",SUBSTITUTE(TRIM(CONCATENATE("",D64))," ","")),"–","-")),"—","-"))),CONCATENATE("",D64))</x:f>
      </x:c>
      <x:c r="F64" s="73" t="str">
        <x:f>IFERROR(LEFT(CONCATENATE("[",E64),SEARCH("-",E64)),"")</x:f>
      </x:c>
      <x:c r="G64" s="73" t="str">
        <x:f>IFERROR(MID(CONCATENATE(E64,"]"),SEARCH("-",E64)+1,32),"")</x:f>
      </x:c>
      <x:c r="H64" s="75" t="str">
        <x:f>IF(OR(E64="",E64="В"),"",IF(OR(E64=$B$42,E64=$B$43,E64=$B$44,E64=$B$45,E64=$B$46),INDEX($E$42:$E$46,MATCH(E64,$B$42:$B$46,0)),IFERROR(IF(ISNUMBER(SEARCH(":",F64)),IF(AND(OR((LEN(F64)-1)=4,(LEN(F64)-1)=5),MID(F64,1+(LEN(F64)-1)-2,1)=":",ISNUMBER(VALUE(MID(F64,2,1))),IF((LEN(F64)-1)=5,ISNUMBER(VALUE(MID(F64,3,1))),TRUE),ISNUMBER(VALUE(MID(F64,1+(LEN(F64)-1)-1,1))),ISNUMBER(VALUE(MID(F64,1+(LEN(F64)-1),1))),VALUE(MID(F64,2,(LEN(F64)-1)-3))&lt;24,VALUE(MID(F64,1+(LEN(F64)-1)-1,2))&lt;60),VALUE(MID(F64,2,(LEN(F64)-1)-3))/24+VALUE(MID(F64,1+(LEN(F64)-1)-1,2))/1440,-1),IF(AND((LEN(F64)-1)&gt;=1,(LEN(F64)-1)&lt;=2,ISNUMBER(VALUE(MID(F64,2,1))),IF((LEN(F64)-1)=2,ISNUMBER(VALUE(MID(F64,3,1))),TRUE),VALUE(MID(F64,2,(LEN(F64)-1)))&lt;24),VALUE(MID(F64,2,(LEN(F64)-1)))/24,-1)),-1)))</x:f>
      </x:c>
      <x:c r="I64" s="75" t="str">
        <x:f>IF(OR(E64="",E64="В"),"",IF(OR(E64=$B$42,E64=$B$43,E64=$B$44,E64=$B$45,E64=$B$46),INDEX($F$42:$F$46,MATCH(E64,$B$42:$B$46,0)),IFERROR(IF(ISNUMBER(SEARCH(":",G64)),IF(AND(OR((LEN(G64)-1)=4,(LEN(G64)-1)=5),MID(G64,0+(LEN(G64)-1)-2,1)=":",ISNUMBER(VALUE(MID(G64,1,1))),IF((LEN(G64)-1)=5,ISNUMBER(VALUE(MID(G64,2,1))),TRUE),ISNUMBER(VALUE(MID(G64,0+(LEN(G64)-1)-1,1))),ISNUMBER(VALUE(MID(G64,0+(LEN(G64)-1),1))),VALUE(MID(G64,1,(LEN(G64)-1)-3))&lt;24,VALUE(MID(G64,0+(LEN(G64)-1)-1,2))&lt;60),VALUE(MID(G64,1,(LEN(G64)-1)-3))/24+VALUE(MID(G64,0+(LEN(G64)-1)-1,2))/1440,-1),IF(AND((LEN(G64)-1)&gt;=1,(LEN(G64)-1)&lt;=2,ISNUMBER(VALUE(MID(G64,1,1))),IF((LEN(G64)-1)=2,ISNUMBER(VALUE(MID(G64,2,1))),TRUE),VALUE(MID(G64,1,(LEN(G64)-1)))&lt;24),VALUE(MID(G64,1,(LEN(G64)-1)))/24,-1)),-1)))</x:f>
      </x:c>
      <x:c r="J64" s="76" t="n">
        <x:f>IF(OR(E64="",E64="В"),0,IF(OR(E64=$B$42,E64=$B$43,E64=$B$44,E64=$B$45,E64=$B$46),INDEX($G$42:$G$46,MATCH(E64,$B$42:$B$46,0)),$D$7))</x:f>
        <x:v>0</x:v>
      </x:c>
      <x:c r="K64" s="77" t="n">
        <x:f>IF(OR(L64="",L64="Выходной"),0,IF(L64="Готово",ROUND(24*MOD(I64-H64,1)-J64/60,10),"Проверить"))</x:f>
        <x:v>0</x:v>
      </x:c>
      <x:c r="L64" s="78" t="str">
        <x:f>IF(E64="","",IF(E64="В","Выходной",IF(LEN(TRIM($B$12))=0,"Нет имени",IF(COUNTIFS($B$10:$B$33,$B$12)&gt;1,"Повтор имени",IF(OR(E64=$B$42,E64=$B$43,E64=$B$44,E64=$B$45,E64=$B$46),IF(INDEX($I$42:$I$46,MATCH(E64,$B$42:$B$46,0))="Готово","Готово","Проверьте смену"),IF(OR(IFERROR(SEARCH("-",E64),0)=0,IFERROR(SEARCH("-",E64,SEARCH("-",E64)+1),0)&gt;0),"Нет кода",IF(OR(H64&lt;0,I64&lt;0),"Неверное время",IF(H64=I64,"Начало равно концу",IF(NOT(ISNUMBER($D$7)),"Проверьте перерыв",IF(OR($D$7&lt;0,$D$7&lt;&gt;INT($D$7)),"Проверьте перерыв",IF($D$7&gt;=ROUND(MOD(I64-H64,1)*1440,8),"Перерыв не меньше смены","Готово")))))))))))</x:f>
      </x:c>
      <x:c r="M64" s="3"/>
    </x:row>
    <x:row r="65" ht="30" customHeight="1">
      <x:c r="A65" s="3"/>
      <x:c r="B65" s="73" t="str">
        <x:f>IF($B$12="","",$B$12)</x:f>
      </x:c>
      <x:c r="C65" s="74" t="n">
        <x:f>IF(F$8="","",F$8)</x:f>
        <x:v>46351</x:v>
      </x:c>
      <x:c r="D65" s="73" t="str">
        <x:f>IF(F12="","",F12)</x:f>
      </x:c>
      <x:c r="E65" s="73" t="str">
        <x:f>IFERROR(UPPER(CONCATENATE("",SUBSTITUTE(CONCATENATE("",SUBSTITUTE(CONCATENATE("",SUBSTITUTE(TRIM(CONCATENATE("",D65))," ","")),"–","-")),"—","-"))),CONCATENATE("",D65))</x:f>
      </x:c>
      <x:c r="F65" s="73" t="str">
        <x:f>IFERROR(LEFT(CONCATENATE("[",E65),SEARCH("-",E65)),"")</x:f>
      </x:c>
      <x:c r="G65" s="73" t="str">
        <x:f>IFERROR(MID(CONCATENATE(E65,"]"),SEARCH("-",E65)+1,32),"")</x:f>
      </x:c>
      <x:c r="H65" s="75" t="str">
        <x:f>IF(OR(E65="",E65="В"),"",IF(OR(E65=$B$42,E65=$B$43,E65=$B$44,E65=$B$45,E65=$B$46),INDEX($E$42:$E$46,MATCH(E65,$B$42:$B$46,0)),IFERROR(IF(ISNUMBER(SEARCH(":",F65)),IF(AND(OR((LEN(F65)-1)=4,(LEN(F65)-1)=5),MID(F65,1+(LEN(F65)-1)-2,1)=":",ISNUMBER(VALUE(MID(F65,2,1))),IF((LEN(F65)-1)=5,ISNUMBER(VALUE(MID(F65,3,1))),TRUE),ISNUMBER(VALUE(MID(F65,1+(LEN(F65)-1)-1,1))),ISNUMBER(VALUE(MID(F65,1+(LEN(F65)-1),1))),VALUE(MID(F65,2,(LEN(F65)-1)-3))&lt;24,VALUE(MID(F65,1+(LEN(F65)-1)-1,2))&lt;60),VALUE(MID(F65,2,(LEN(F65)-1)-3))/24+VALUE(MID(F65,1+(LEN(F65)-1)-1,2))/1440,-1),IF(AND((LEN(F65)-1)&gt;=1,(LEN(F65)-1)&lt;=2,ISNUMBER(VALUE(MID(F65,2,1))),IF((LEN(F65)-1)=2,ISNUMBER(VALUE(MID(F65,3,1))),TRUE),VALUE(MID(F65,2,(LEN(F65)-1)))&lt;24),VALUE(MID(F65,2,(LEN(F65)-1)))/24,-1)),-1)))</x:f>
      </x:c>
      <x:c r="I65" s="75" t="str">
        <x:f>IF(OR(E65="",E65="В"),"",IF(OR(E65=$B$42,E65=$B$43,E65=$B$44,E65=$B$45,E65=$B$46),INDEX($F$42:$F$46,MATCH(E65,$B$42:$B$46,0)),IFERROR(IF(ISNUMBER(SEARCH(":",G65)),IF(AND(OR((LEN(G65)-1)=4,(LEN(G65)-1)=5),MID(G65,0+(LEN(G65)-1)-2,1)=":",ISNUMBER(VALUE(MID(G65,1,1))),IF((LEN(G65)-1)=5,ISNUMBER(VALUE(MID(G65,2,1))),TRUE),ISNUMBER(VALUE(MID(G65,0+(LEN(G65)-1)-1,1))),ISNUMBER(VALUE(MID(G65,0+(LEN(G65)-1),1))),VALUE(MID(G65,1,(LEN(G65)-1)-3))&lt;24,VALUE(MID(G65,0+(LEN(G65)-1)-1,2))&lt;60),VALUE(MID(G65,1,(LEN(G65)-1)-3))/24+VALUE(MID(G65,0+(LEN(G65)-1)-1,2))/1440,-1),IF(AND((LEN(G65)-1)&gt;=1,(LEN(G65)-1)&lt;=2,ISNUMBER(VALUE(MID(G65,1,1))),IF((LEN(G65)-1)=2,ISNUMBER(VALUE(MID(G65,2,1))),TRUE),VALUE(MID(G65,1,(LEN(G65)-1)))&lt;24),VALUE(MID(G65,1,(LEN(G65)-1)))/24,-1)),-1)))</x:f>
      </x:c>
      <x:c r="J65" s="76" t="n">
        <x:f>IF(OR(E65="",E65="В"),0,IF(OR(E65=$B$42,E65=$B$43,E65=$B$44,E65=$B$45,E65=$B$46),INDEX($G$42:$G$46,MATCH(E65,$B$42:$B$46,0)),$D$7))</x:f>
        <x:v>0</x:v>
      </x:c>
      <x:c r="K65" s="77" t="n">
        <x:f>IF(OR(L65="",L65="Выходной"),0,IF(L65="Готово",ROUND(24*MOD(I65-H65,1)-J65/60,10),"Проверить"))</x:f>
        <x:v>0</x:v>
      </x:c>
      <x:c r="L65" s="78" t="str">
        <x:f>IF(E65="","",IF(E65="В","Выходной",IF(LEN(TRIM($B$12))=0,"Нет имени",IF(COUNTIFS($B$10:$B$33,$B$12)&gt;1,"Повтор имени",IF(OR(E65=$B$42,E65=$B$43,E65=$B$44,E65=$B$45,E65=$B$46),IF(INDEX($I$42:$I$46,MATCH(E65,$B$42:$B$46,0))="Готово","Готово","Проверьте смену"),IF(OR(IFERROR(SEARCH("-",E65),0)=0,IFERROR(SEARCH("-",E65,SEARCH("-",E65)+1),0)&gt;0),"Нет кода",IF(OR(H65&lt;0,I65&lt;0),"Неверное время",IF(H65=I65,"Начало равно концу",IF(NOT(ISNUMBER($D$7)),"Проверьте перерыв",IF(OR($D$7&lt;0,$D$7&lt;&gt;INT($D$7)),"Проверьте перерыв",IF($D$7&gt;=ROUND(MOD(I65-H65,1)*1440,8),"Перерыв не меньше смены","Готово")))))))))))</x:f>
      </x:c>
      <x:c r="M65" s="3"/>
    </x:row>
    <x:row r="66" ht="30" customHeight="1">
      <x:c r="A66" s="3"/>
      <x:c r="B66" s="73" t="str">
        <x:f>IF($B$12="","",$B$12)</x:f>
      </x:c>
      <x:c r="C66" s="74" t="n">
        <x:f>IF(G$8="","",G$8)</x:f>
        <x:v>46352</x:v>
      </x:c>
      <x:c r="D66" s="73" t="str">
        <x:f>IF(G12="","",G12)</x:f>
      </x:c>
      <x:c r="E66" s="73" t="str">
        <x:f>IFERROR(UPPER(CONCATENATE("",SUBSTITUTE(CONCATENATE("",SUBSTITUTE(CONCATENATE("",SUBSTITUTE(TRIM(CONCATENATE("",D66))," ","")),"–","-")),"—","-"))),CONCATENATE("",D66))</x:f>
      </x:c>
      <x:c r="F66" s="73" t="str">
        <x:f>IFERROR(LEFT(CONCATENATE("[",E66),SEARCH("-",E66)),"")</x:f>
      </x:c>
      <x:c r="G66" s="73" t="str">
        <x:f>IFERROR(MID(CONCATENATE(E66,"]"),SEARCH("-",E66)+1,32),"")</x:f>
      </x:c>
      <x:c r="H66" s="75" t="str">
        <x:f>IF(OR(E66="",E66="В"),"",IF(OR(E66=$B$42,E66=$B$43,E66=$B$44,E66=$B$45,E66=$B$46),INDEX($E$42:$E$46,MATCH(E66,$B$42:$B$46,0)),IFERROR(IF(ISNUMBER(SEARCH(":",F66)),IF(AND(OR((LEN(F66)-1)=4,(LEN(F66)-1)=5),MID(F66,1+(LEN(F66)-1)-2,1)=":",ISNUMBER(VALUE(MID(F66,2,1))),IF((LEN(F66)-1)=5,ISNUMBER(VALUE(MID(F66,3,1))),TRUE),ISNUMBER(VALUE(MID(F66,1+(LEN(F66)-1)-1,1))),ISNUMBER(VALUE(MID(F66,1+(LEN(F66)-1),1))),VALUE(MID(F66,2,(LEN(F66)-1)-3))&lt;24,VALUE(MID(F66,1+(LEN(F66)-1)-1,2))&lt;60),VALUE(MID(F66,2,(LEN(F66)-1)-3))/24+VALUE(MID(F66,1+(LEN(F66)-1)-1,2))/1440,-1),IF(AND((LEN(F66)-1)&gt;=1,(LEN(F66)-1)&lt;=2,ISNUMBER(VALUE(MID(F66,2,1))),IF((LEN(F66)-1)=2,ISNUMBER(VALUE(MID(F66,3,1))),TRUE),VALUE(MID(F66,2,(LEN(F66)-1)))&lt;24),VALUE(MID(F66,2,(LEN(F66)-1)))/24,-1)),-1)))</x:f>
      </x:c>
      <x:c r="I66" s="75" t="str">
        <x:f>IF(OR(E66="",E66="В"),"",IF(OR(E66=$B$42,E66=$B$43,E66=$B$44,E66=$B$45,E66=$B$46),INDEX($F$42:$F$46,MATCH(E66,$B$42:$B$46,0)),IFERROR(IF(ISNUMBER(SEARCH(":",G66)),IF(AND(OR((LEN(G66)-1)=4,(LEN(G66)-1)=5),MID(G66,0+(LEN(G66)-1)-2,1)=":",ISNUMBER(VALUE(MID(G66,1,1))),IF((LEN(G66)-1)=5,ISNUMBER(VALUE(MID(G66,2,1))),TRUE),ISNUMBER(VALUE(MID(G66,0+(LEN(G66)-1)-1,1))),ISNUMBER(VALUE(MID(G66,0+(LEN(G66)-1),1))),VALUE(MID(G66,1,(LEN(G66)-1)-3))&lt;24,VALUE(MID(G66,0+(LEN(G66)-1)-1,2))&lt;60),VALUE(MID(G66,1,(LEN(G66)-1)-3))/24+VALUE(MID(G66,0+(LEN(G66)-1)-1,2))/1440,-1),IF(AND((LEN(G66)-1)&gt;=1,(LEN(G66)-1)&lt;=2,ISNUMBER(VALUE(MID(G66,1,1))),IF((LEN(G66)-1)=2,ISNUMBER(VALUE(MID(G66,2,1))),TRUE),VALUE(MID(G66,1,(LEN(G66)-1)))&lt;24),VALUE(MID(G66,1,(LEN(G66)-1)))/24,-1)),-1)))</x:f>
      </x:c>
      <x:c r="J66" s="76" t="n">
        <x:f>IF(OR(E66="",E66="В"),0,IF(OR(E66=$B$42,E66=$B$43,E66=$B$44,E66=$B$45,E66=$B$46),INDEX($G$42:$G$46,MATCH(E66,$B$42:$B$46,0)),$D$7))</x:f>
        <x:v>0</x:v>
      </x:c>
      <x:c r="K66" s="77" t="n">
        <x:f>IF(OR(L66="",L66="Выходной"),0,IF(L66="Готово",ROUND(24*MOD(I66-H66,1)-J66/60,10),"Проверить"))</x:f>
        <x:v>0</x:v>
      </x:c>
      <x:c r="L66" s="78" t="str">
        <x:f>IF(E66="","",IF(E66="В","Выходной",IF(LEN(TRIM($B$12))=0,"Нет имени",IF(COUNTIFS($B$10:$B$33,$B$12)&gt;1,"Повтор имени",IF(OR(E66=$B$42,E66=$B$43,E66=$B$44,E66=$B$45,E66=$B$46),IF(INDEX($I$42:$I$46,MATCH(E66,$B$42:$B$46,0))="Готово","Готово","Проверьте смену"),IF(OR(IFERROR(SEARCH("-",E66),0)=0,IFERROR(SEARCH("-",E66,SEARCH("-",E66)+1),0)&gt;0),"Нет кода",IF(OR(H66&lt;0,I66&lt;0),"Неверное время",IF(H66=I66,"Начало равно концу",IF(NOT(ISNUMBER($D$7)),"Проверьте перерыв",IF(OR($D$7&lt;0,$D$7&lt;&gt;INT($D$7)),"Проверьте перерыв",IF($D$7&gt;=ROUND(MOD(I66-H66,1)*1440,8),"Перерыв не меньше смены","Готово")))))))))))</x:f>
      </x:c>
      <x:c r="M66" s="3"/>
    </x:row>
    <x:row r="67" ht="30" customHeight="1">
      <x:c r="A67" s="3"/>
      <x:c r="B67" s="73" t="str">
        <x:f>IF($B$12="","",$B$12)</x:f>
      </x:c>
      <x:c r="C67" s="74" t="n">
        <x:f>IF(H$8="","",H$8)</x:f>
        <x:v>46353</x:v>
      </x:c>
      <x:c r="D67" s="73" t="str">
        <x:f>IF(H12="","",H12)</x:f>
      </x:c>
      <x:c r="E67" s="73" t="str">
        <x:f>IFERROR(UPPER(CONCATENATE("",SUBSTITUTE(CONCATENATE("",SUBSTITUTE(CONCATENATE("",SUBSTITUTE(TRIM(CONCATENATE("",D67))," ","")),"–","-")),"—","-"))),CONCATENATE("",D67))</x:f>
      </x:c>
      <x:c r="F67" s="73" t="str">
        <x:f>IFERROR(LEFT(CONCATENATE("[",E67),SEARCH("-",E67)),"")</x:f>
      </x:c>
      <x:c r="G67" s="73" t="str">
        <x:f>IFERROR(MID(CONCATENATE(E67,"]"),SEARCH("-",E67)+1,32),"")</x:f>
      </x:c>
      <x:c r="H67" s="75" t="str">
        <x:f>IF(OR(E67="",E67="В"),"",IF(OR(E67=$B$42,E67=$B$43,E67=$B$44,E67=$B$45,E67=$B$46),INDEX($E$42:$E$46,MATCH(E67,$B$42:$B$46,0)),IFERROR(IF(ISNUMBER(SEARCH(":",F67)),IF(AND(OR((LEN(F67)-1)=4,(LEN(F67)-1)=5),MID(F67,1+(LEN(F67)-1)-2,1)=":",ISNUMBER(VALUE(MID(F67,2,1))),IF((LEN(F67)-1)=5,ISNUMBER(VALUE(MID(F67,3,1))),TRUE),ISNUMBER(VALUE(MID(F67,1+(LEN(F67)-1)-1,1))),ISNUMBER(VALUE(MID(F67,1+(LEN(F67)-1),1))),VALUE(MID(F67,2,(LEN(F67)-1)-3))&lt;24,VALUE(MID(F67,1+(LEN(F67)-1)-1,2))&lt;60),VALUE(MID(F67,2,(LEN(F67)-1)-3))/24+VALUE(MID(F67,1+(LEN(F67)-1)-1,2))/1440,-1),IF(AND((LEN(F67)-1)&gt;=1,(LEN(F67)-1)&lt;=2,ISNUMBER(VALUE(MID(F67,2,1))),IF((LEN(F67)-1)=2,ISNUMBER(VALUE(MID(F67,3,1))),TRUE),VALUE(MID(F67,2,(LEN(F67)-1)))&lt;24),VALUE(MID(F67,2,(LEN(F67)-1)))/24,-1)),-1)))</x:f>
      </x:c>
      <x:c r="I67" s="75" t="str">
        <x:f>IF(OR(E67="",E67="В"),"",IF(OR(E67=$B$42,E67=$B$43,E67=$B$44,E67=$B$45,E67=$B$46),INDEX($F$42:$F$46,MATCH(E67,$B$42:$B$46,0)),IFERROR(IF(ISNUMBER(SEARCH(":",G67)),IF(AND(OR((LEN(G67)-1)=4,(LEN(G67)-1)=5),MID(G67,0+(LEN(G67)-1)-2,1)=":",ISNUMBER(VALUE(MID(G67,1,1))),IF((LEN(G67)-1)=5,ISNUMBER(VALUE(MID(G67,2,1))),TRUE),ISNUMBER(VALUE(MID(G67,0+(LEN(G67)-1)-1,1))),ISNUMBER(VALUE(MID(G67,0+(LEN(G67)-1),1))),VALUE(MID(G67,1,(LEN(G67)-1)-3))&lt;24,VALUE(MID(G67,0+(LEN(G67)-1)-1,2))&lt;60),VALUE(MID(G67,1,(LEN(G67)-1)-3))/24+VALUE(MID(G67,0+(LEN(G67)-1)-1,2))/1440,-1),IF(AND((LEN(G67)-1)&gt;=1,(LEN(G67)-1)&lt;=2,ISNUMBER(VALUE(MID(G67,1,1))),IF((LEN(G67)-1)=2,ISNUMBER(VALUE(MID(G67,2,1))),TRUE),VALUE(MID(G67,1,(LEN(G67)-1)))&lt;24),VALUE(MID(G67,1,(LEN(G67)-1)))/24,-1)),-1)))</x:f>
      </x:c>
      <x:c r="J67" s="76" t="n">
        <x:f>IF(OR(E67="",E67="В"),0,IF(OR(E67=$B$42,E67=$B$43,E67=$B$44,E67=$B$45,E67=$B$46),INDEX($G$42:$G$46,MATCH(E67,$B$42:$B$46,0)),$D$7))</x:f>
        <x:v>0</x:v>
      </x:c>
      <x:c r="K67" s="77" t="n">
        <x:f>IF(OR(L67="",L67="Выходной"),0,IF(L67="Готово",ROUND(24*MOD(I67-H67,1)-J67/60,10),"Проверить"))</x:f>
        <x:v>0</x:v>
      </x:c>
      <x:c r="L67" s="78" t="str">
        <x:f>IF(E67="","",IF(E67="В","Выходной",IF(LEN(TRIM($B$12))=0,"Нет имени",IF(COUNTIFS($B$10:$B$33,$B$12)&gt;1,"Повтор имени",IF(OR(E67=$B$42,E67=$B$43,E67=$B$44,E67=$B$45,E67=$B$46),IF(INDEX($I$42:$I$46,MATCH(E67,$B$42:$B$46,0))="Готово","Готово","Проверьте смену"),IF(OR(IFERROR(SEARCH("-",E67),0)=0,IFERROR(SEARCH("-",E67,SEARCH("-",E67)+1),0)&gt;0),"Нет кода",IF(OR(H67&lt;0,I67&lt;0),"Неверное время",IF(H67=I67,"Начало равно концу",IF(NOT(ISNUMBER($D$7)),"Проверьте перерыв",IF(OR($D$7&lt;0,$D$7&lt;&gt;INT($D$7)),"Проверьте перерыв",IF($D$7&gt;=ROUND(MOD(I67-H67,1)*1440,8),"Перерыв не меньше смены","Готово")))))))))))</x:f>
      </x:c>
      <x:c r="M67" s="3"/>
    </x:row>
    <x:row r="68" ht="30" customHeight="1">
      <x:c r="A68" s="3"/>
      <x:c r="B68" s="73" t="str">
        <x:f>IF($B$12="","",$B$12)</x:f>
      </x:c>
      <x:c r="C68" s="74" t="n">
        <x:f>IF(I$8="","",I$8)</x:f>
        <x:v>46354</x:v>
      </x:c>
      <x:c r="D68" s="73" t="str">
        <x:f>IF(I12="","",I12)</x:f>
      </x:c>
      <x:c r="E68" s="73" t="str">
        <x:f>IFERROR(UPPER(CONCATENATE("",SUBSTITUTE(CONCATENATE("",SUBSTITUTE(CONCATENATE("",SUBSTITUTE(TRIM(CONCATENATE("",D68))," ","")),"–","-")),"—","-"))),CONCATENATE("",D68))</x:f>
      </x:c>
      <x:c r="F68" s="73" t="str">
        <x:f>IFERROR(LEFT(CONCATENATE("[",E68),SEARCH("-",E68)),"")</x:f>
      </x:c>
      <x:c r="G68" s="73" t="str">
        <x:f>IFERROR(MID(CONCATENATE(E68,"]"),SEARCH("-",E68)+1,32),"")</x:f>
      </x:c>
      <x:c r="H68" s="75" t="str">
        <x:f>IF(OR(E68="",E68="В"),"",IF(OR(E68=$B$42,E68=$B$43,E68=$B$44,E68=$B$45,E68=$B$46),INDEX($E$42:$E$46,MATCH(E68,$B$42:$B$46,0)),IFERROR(IF(ISNUMBER(SEARCH(":",F68)),IF(AND(OR((LEN(F68)-1)=4,(LEN(F68)-1)=5),MID(F68,1+(LEN(F68)-1)-2,1)=":",ISNUMBER(VALUE(MID(F68,2,1))),IF((LEN(F68)-1)=5,ISNUMBER(VALUE(MID(F68,3,1))),TRUE),ISNUMBER(VALUE(MID(F68,1+(LEN(F68)-1)-1,1))),ISNUMBER(VALUE(MID(F68,1+(LEN(F68)-1),1))),VALUE(MID(F68,2,(LEN(F68)-1)-3))&lt;24,VALUE(MID(F68,1+(LEN(F68)-1)-1,2))&lt;60),VALUE(MID(F68,2,(LEN(F68)-1)-3))/24+VALUE(MID(F68,1+(LEN(F68)-1)-1,2))/1440,-1),IF(AND((LEN(F68)-1)&gt;=1,(LEN(F68)-1)&lt;=2,ISNUMBER(VALUE(MID(F68,2,1))),IF((LEN(F68)-1)=2,ISNUMBER(VALUE(MID(F68,3,1))),TRUE),VALUE(MID(F68,2,(LEN(F68)-1)))&lt;24),VALUE(MID(F68,2,(LEN(F68)-1)))/24,-1)),-1)))</x:f>
      </x:c>
      <x:c r="I68" s="75" t="str">
        <x:f>IF(OR(E68="",E68="В"),"",IF(OR(E68=$B$42,E68=$B$43,E68=$B$44,E68=$B$45,E68=$B$46),INDEX($F$42:$F$46,MATCH(E68,$B$42:$B$46,0)),IFERROR(IF(ISNUMBER(SEARCH(":",G68)),IF(AND(OR((LEN(G68)-1)=4,(LEN(G68)-1)=5),MID(G68,0+(LEN(G68)-1)-2,1)=":",ISNUMBER(VALUE(MID(G68,1,1))),IF((LEN(G68)-1)=5,ISNUMBER(VALUE(MID(G68,2,1))),TRUE),ISNUMBER(VALUE(MID(G68,0+(LEN(G68)-1)-1,1))),ISNUMBER(VALUE(MID(G68,0+(LEN(G68)-1),1))),VALUE(MID(G68,1,(LEN(G68)-1)-3))&lt;24,VALUE(MID(G68,0+(LEN(G68)-1)-1,2))&lt;60),VALUE(MID(G68,1,(LEN(G68)-1)-3))/24+VALUE(MID(G68,0+(LEN(G68)-1)-1,2))/1440,-1),IF(AND((LEN(G68)-1)&gt;=1,(LEN(G68)-1)&lt;=2,ISNUMBER(VALUE(MID(G68,1,1))),IF((LEN(G68)-1)=2,ISNUMBER(VALUE(MID(G68,2,1))),TRUE),VALUE(MID(G68,1,(LEN(G68)-1)))&lt;24),VALUE(MID(G68,1,(LEN(G68)-1)))/24,-1)),-1)))</x:f>
      </x:c>
      <x:c r="J68" s="76" t="n">
        <x:f>IF(OR(E68="",E68="В"),0,IF(OR(E68=$B$42,E68=$B$43,E68=$B$44,E68=$B$45,E68=$B$46),INDEX($G$42:$G$46,MATCH(E68,$B$42:$B$46,0)),$D$7))</x:f>
        <x:v>0</x:v>
      </x:c>
      <x:c r="K68" s="77" t="n">
        <x:f>IF(OR(L68="",L68="Выходной"),0,IF(L68="Готово",ROUND(24*MOD(I68-H68,1)-J68/60,10),"Проверить"))</x:f>
        <x:v>0</x:v>
      </x:c>
      <x:c r="L68" s="78" t="str">
        <x:f>IF(E68="","",IF(E68="В","Выходной",IF(LEN(TRIM($B$12))=0,"Нет имени",IF(COUNTIFS($B$10:$B$33,$B$12)&gt;1,"Повтор имени",IF(OR(E68=$B$42,E68=$B$43,E68=$B$44,E68=$B$45,E68=$B$46),IF(INDEX($I$42:$I$46,MATCH(E68,$B$42:$B$46,0))="Готово","Готово","Проверьте смену"),IF(OR(IFERROR(SEARCH("-",E68),0)=0,IFERROR(SEARCH("-",E68,SEARCH("-",E68)+1),0)&gt;0),"Нет кода",IF(OR(H68&lt;0,I68&lt;0),"Неверное время",IF(H68=I68,"Начало равно концу",IF(NOT(ISNUMBER($D$7)),"Проверьте перерыв",IF(OR($D$7&lt;0,$D$7&lt;&gt;INT($D$7)),"Проверьте перерыв",IF($D$7&gt;=ROUND(MOD(I68-H68,1)*1440,8),"Перерыв не меньше смены","Готово")))))))))))</x:f>
      </x:c>
      <x:c r="M68" s="3"/>
    </x:row>
    <x:row r="69" ht="30" customHeight="1">
      <x:c r="A69" s="3"/>
      <x:c r="B69" s="73" t="str">
        <x:f>IF($B$12="","",$B$12)</x:f>
      </x:c>
      <x:c r="C69" s="74" t="n">
        <x:f>IF(J$8="","",J$8)</x:f>
        <x:v>46355</x:v>
      </x:c>
      <x:c r="D69" s="73" t="str">
        <x:f>IF(J12="","",J12)</x:f>
      </x:c>
      <x:c r="E69" s="73" t="str">
        <x:f>IFERROR(UPPER(CONCATENATE("",SUBSTITUTE(CONCATENATE("",SUBSTITUTE(CONCATENATE("",SUBSTITUTE(TRIM(CONCATENATE("",D69))," ","")),"–","-")),"—","-"))),CONCATENATE("",D69))</x:f>
      </x:c>
      <x:c r="F69" s="73" t="str">
        <x:f>IFERROR(LEFT(CONCATENATE("[",E69),SEARCH("-",E69)),"")</x:f>
      </x:c>
      <x:c r="G69" s="73" t="str">
        <x:f>IFERROR(MID(CONCATENATE(E69,"]"),SEARCH("-",E69)+1,32),"")</x:f>
      </x:c>
      <x:c r="H69" s="75" t="str">
        <x:f>IF(OR(E69="",E69="В"),"",IF(OR(E69=$B$42,E69=$B$43,E69=$B$44,E69=$B$45,E69=$B$46),INDEX($E$42:$E$46,MATCH(E69,$B$42:$B$46,0)),IFERROR(IF(ISNUMBER(SEARCH(":",F69)),IF(AND(OR((LEN(F69)-1)=4,(LEN(F69)-1)=5),MID(F69,1+(LEN(F69)-1)-2,1)=":",ISNUMBER(VALUE(MID(F69,2,1))),IF((LEN(F69)-1)=5,ISNUMBER(VALUE(MID(F69,3,1))),TRUE),ISNUMBER(VALUE(MID(F69,1+(LEN(F69)-1)-1,1))),ISNUMBER(VALUE(MID(F69,1+(LEN(F69)-1),1))),VALUE(MID(F69,2,(LEN(F69)-1)-3))&lt;24,VALUE(MID(F69,1+(LEN(F69)-1)-1,2))&lt;60),VALUE(MID(F69,2,(LEN(F69)-1)-3))/24+VALUE(MID(F69,1+(LEN(F69)-1)-1,2))/1440,-1),IF(AND((LEN(F69)-1)&gt;=1,(LEN(F69)-1)&lt;=2,ISNUMBER(VALUE(MID(F69,2,1))),IF((LEN(F69)-1)=2,ISNUMBER(VALUE(MID(F69,3,1))),TRUE),VALUE(MID(F69,2,(LEN(F69)-1)))&lt;24),VALUE(MID(F69,2,(LEN(F69)-1)))/24,-1)),-1)))</x:f>
      </x:c>
      <x:c r="I69" s="75" t="str">
        <x:f>IF(OR(E69="",E69="В"),"",IF(OR(E69=$B$42,E69=$B$43,E69=$B$44,E69=$B$45,E69=$B$46),INDEX($F$42:$F$46,MATCH(E69,$B$42:$B$46,0)),IFERROR(IF(ISNUMBER(SEARCH(":",G69)),IF(AND(OR((LEN(G69)-1)=4,(LEN(G69)-1)=5),MID(G69,0+(LEN(G69)-1)-2,1)=":",ISNUMBER(VALUE(MID(G69,1,1))),IF((LEN(G69)-1)=5,ISNUMBER(VALUE(MID(G69,2,1))),TRUE),ISNUMBER(VALUE(MID(G69,0+(LEN(G69)-1)-1,1))),ISNUMBER(VALUE(MID(G69,0+(LEN(G69)-1),1))),VALUE(MID(G69,1,(LEN(G69)-1)-3))&lt;24,VALUE(MID(G69,0+(LEN(G69)-1)-1,2))&lt;60),VALUE(MID(G69,1,(LEN(G69)-1)-3))/24+VALUE(MID(G69,0+(LEN(G69)-1)-1,2))/1440,-1),IF(AND((LEN(G69)-1)&gt;=1,(LEN(G69)-1)&lt;=2,ISNUMBER(VALUE(MID(G69,1,1))),IF((LEN(G69)-1)=2,ISNUMBER(VALUE(MID(G69,2,1))),TRUE),VALUE(MID(G69,1,(LEN(G69)-1)))&lt;24),VALUE(MID(G69,1,(LEN(G69)-1)))/24,-1)),-1)))</x:f>
      </x:c>
      <x:c r="J69" s="76" t="n">
        <x:f>IF(OR(E69="",E69="В"),0,IF(OR(E69=$B$42,E69=$B$43,E69=$B$44,E69=$B$45,E69=$B$46),INDEX($G$42:$G$46,MATCH(E69,$B$42:$B$46,0)),$D$7))</x:f>
        <x:v>0</x:v>
      </x:c>
      <x:c r="K69" s="77" t="n">
        <x:f>IF(OR(L69="",L69="Выходной"),0,IF(L69="Готово",ROUND(24*MOD(I69-H69,1)-J69/60,10),"Проверить"))</x:f>
        <x:v>0</x:v>
      </x:c>
      <x:c r="L69" s="78" t="str">
        <x:f>IF(E69="","",IF(E69="В","Выходной",IF(LEN(TRIM($B$12))=0,"Нет имени",IF(COUNTIFS($B$10:$B$33,$B$12)&gt;1,"Повтор имени",IF(OR(E69=$B$42,E69=$B$43,E69=$B$44,E69=$B$45,E69=$B$46),IF(INDEX($I$42:$I$46,MATCH(E69,$B$42:$B$46,0))="Готово","Готово","Проверьте смену"),IF(OR(IFERROR(SEARCH("-",E69),0)=0,IFERROR(SEARCH("-",E69,SEARCH("-",E69)+1),0)&gt;0),"Нет кода",IF(OR(H69&lt;0,I69&lt;0),"Неверное время",IF(H69=I69,"Начало равно концу",IF(NOT(ISNUMBER($D$7)),"Проверьте перерыв",IF(OR($D$7&lt;0,$D$7&lt;&gt;INT($D$7)),"Проверьте перерыв",IF($D$7&gt;=ROUND(MOD(I69-H69,1)*1440,8),"Перерыв не меньше смены","Готово")))))))))))</x:f>
      </x:c>
      <x:c r="M69" s="3"/>
    </x:row>
    <x:row r="70" ht="30" customHeight="1">
      <x:c r="A70" s="3"/>
      <x:c r="B70" s="73" t="str">
        <x:f>IF($B$14="","",$B$14)</x:f>
      </x:c>
      <x:c r="C70" s="74" t="n">
        <x:f>IF(D$8="","",D$8)</x:f>
        <x:v>46349</x:v>
      </x:c>
      <x:c r="D70" s="73" t="str">
        <x:f>IF(D14="","",D14)</x:f>
      </x:c>
      <x:c r="E70" s="73" t="str">
        <x:f>IFERROR(UPPER(CONCATENATE("",SUBSTITUTE(CONCATENATE("",SUBSTITUTE(CONCATENATE("",SUBSTITUTE(TRIM(CONCATENATE("",D70))," ","")),"–","-")),"—","-"))),CONCATENATE("",D70))</x:f>
      </x:c>
      <x:c r="F70" s="73" t="str">
        <x:f>IFERROR(LEFT(CONCATENATE("[",E70),SEARCH("-",E70)),"")</x:f>
      </x:c>
      <x:c r="G70" s="73" t="str">
        <x:f>IFERROR(MID(CONCATENATE(E70,"]"),SEARCH("-",E70)+1,32),"")</x:f>
      </x:c>
      <x:c r="H70" s="75" t="str">
        <x:f>IF(OR(E70="",E70="В"),"",IF(OR(E70=$B$42,E70=$B$43,E70=$B$44,E70=$B$45,E70=$B$46),INDEX($E$42:$E$46,MATCH(E70,$B$42:$B$46,0)),IFERROR(IF(ISNUMBER(SEARCH(":",F70)),IF(AND(OR((LEN(F70)-1)=4,(LEN(F70)-1)=5),MID(F70,1+(LEN(F70)-1)-2,1)=":",ISNUMBER(VALUE(MID(F70,2,1))),IF((LEN(F70)-1)=5,ISNUMBER(VALUE(MID(F70,3,1))),TRUE),ISNUMBER(VALUE(MID(F70,1+(LEN(F70)-1)-1,1))),ISNUMBER(VALUE(MID(F70,1+(LEN(F70)-1),1))),VALUE(MID(F70,2,(LEN(F70)-1)-3))&lt;24,VALUE(MID(F70,1+(LEN(F70)-1)-1,2))&lt;60),VALUE(MID(F70,2,(LEN(F70)-1)-3))/24+VALUE(MID(F70,1+(LEN(F70)-1)-1,2))/1440,-1),IF(AND((LEN(F70)-1)&gt;=1,(LEN(F70)-1)&lt;=2,ISNUMBER(VALUE(MID(F70,2,1))),IF((LEN(F70)-1)=2,ISNUMBER(VALUE(MID(F70,3,1))),TRUE),VALUE(MID(F70,2,(LEN(F70)-1)))&lt;24),VALUE(MID(F70,2,(LEN(F70)-1)))/24,-1)),-1)))</x:f>
      </x:c>
      <x:c r="I70" s="75" t="str">
        <x:f>IF(OR(E70="",E70="В"),"",IF(OR(E70=$B$42,E70=$B$43,E70=$B$44,E70=$B$45,E70=$B$46),INDEX($F$42:$F$46,MATCH(E70,$B$42:$B$46,0)),IFERROR(IF(ISNUMBER(SEARCH(":",G70)),IF(AND(OR((LEN(G70)-1)=4,(LEN(G70)-1)=5),MID(G70,0+(LEN(G70)-1)-2,1)=":",ISNUMBER(VALUE(MID(G70,1,1))),IF((LEN(G70)-1)=5,ISNUMBER(VALUE(MID(G70,2,1))),TRUE),ISNUMBER(VALUE(MID(G70,0+(LEN(G70)-1)-1,1))),ISNUMBER(VALUE(MID(G70,0+(LEN(G70)-1),1))),VALUE(MID(G70,1,(LEN(G70)-1)-3))&lt;24,VALUE(MID(G70,0+(LEN(G70)-1)-1,2))&lt;60),VALUE(MID(G70,1,(LEN(G70)-1)-3))/24+VALUE(MID(G70,0+(LEN(G70)-1)-1,2))/1440,-1),IF(AND((LEN(G70)-1)&gt;=1,(LEN(G70)-1)&lt;=2,ISNUMBER(VALUE(MID(G70,1,1))),IF((LEN(G70)-1)=2,ISNUMBER(VALUE(MID(G70,2,1))),TRUE),VALUE(MID(G70,1,(LEN(G70)-1)))&lt;24),VALUE(MID(G70,1,(LEN(G70)-1)))/24,-1)),-1)))</x:f>
      </x:c>
      <x:c r="J70" s="76" t="n">
        <x:f>IF(OR(E70="",E70="В"),0,IF(OR(E70=$B$42,E70=$B$43,E70=$B$44,E70=$B$45,E70=$B$46),INDEX($G$42:$G$46,MATCH(E70,$B$42:$B$46,0)),$D$7))</x:f>
        <x:v>0</x:v>
      </x:c>
      <x:c r="K70" s="77" t="n">
        <x:f>IF(OR(L70="",L70="Выходной"),0,IF(L70="Готово",ROUND(24*MOD(I70-H70,1)-J70/60,10),"Проверить"))</x:f>
        <x:v>0</x:v>
      </x:c>
      <x:c r="L70" s="78" t="str">
        <x:f>IF(E70="","",IF(E70="В","Выходной",IF(LEN(TRIM($B$14))=0,"Нет имени",IF(COUNTIFS($B$10:$B$33,$B$14)&gt;1,"Повтор имени",IF(OR(E70=$B$42,E70=$B$43,E70=$B$44,E70=$B$45,E70=$B$46),IF(INDEX($I$42:$I$46,MATCH(E70,$B$42:$B$46,0))="Готово","Готово","Проверьте смену"),IF(OR(IFERROR(SEARCH("-",E70),0)=0,IFERROR(SEARCH("-",E70,SEARCH("-",E70)+1),0)&gt;0),"Нет кода",IF(OR(H70&lt;0,I70&lt;0),"Неверное время",IF(H70=I70,"Начало равно концу",IF(NOT(ISNUMBER($D$7)),"Проверьте перерыв",IF(OR($D$7&lt;0,$D$7&lt;&gt;INT($D$7)),"Проверьте перерыв",IF($D$7&gt;=ROUND(MOD(I70-H70,1)*1440,8),"Перерыв не меньше смены","Готово")))))))))))</x:f>
      </x:c>
      <x:c r="M70" s="3"/>
    </x:row>
    <x:row r="71" ht="30" customHeight="1">
      <x:c r="A71" s="3"/>
      <x:c r="B71" s="73" t="str">
        <x:f>IF($B$14="","",$B$14)</x:f>
      </x:c>
      <x:c r="C71" s="74" t="n">
        <x:f>IF(E$8="","",E$8)</x:f>
        <x:v>46350</x:v>
      </x:c>
      <x:c r="D71" s="73" t="str">
        <x:f>IF(E14="","",E14)</x:f>
      </x:c>
      <x:c r="E71" s="73" t="str">
        <x:f>IFERROR(UPPER(CONCATENATE("",SUBSTITUTE(CONCATENATE("",SUBSTITUTE(CONCATENATE("",SUBSTITUTE(TRIM(CONCATENATE("",D71))," ","")),"–","-")),"—","-"))),CONCATENATE("",D71))</x:f>
      </x:c>
      <x:c r="F71" s="73" t="str">
        <x:f>IFERROR(LEFT(CONCATENATE("[",E71),SEARCH("-",E71)),"")</x:f>
      </x:c>
      <x:c r="G71" s="73" t="str">
        <x:f>IFERROR(MID(CONCATENATE(E71,"]"),SEARCH("-",E71)+1,32),"")</x:f>
      </x:c>
      <x:c r="H71" s="75" t="str">
        <x:f>IF(OR(E71="",E71="В"),"",IF(OR(E71=$B$42,E71=$B$43,E71=$B$44,E71=$B$45,E71=$B$46),INDEX($E$42:$E$46,MATCH(E71,$B$42:$B$46,0)),IFERROR(IF(ISNUMBER(SEARCH(":",F71)),IF(AND(OR((LEN(F71)-1)=4,(LEN(F71)-1)=5),MID(F71,1+(LEN(F71)-1)-2,1)=":",ISNUMBER(VALUE(MID(F71,2,1))),IF((LEN(F71)-1)=5,ISNUMBER(VALUE(MID(F71,3,1))),TRUE),ISNUMBER(VALUE(MID(F71,1+(LEN(F71)-1)-1,1))),ISNUMBER(VALUE(MID(F71,1+(LEN(F71)-1),1))),VALUE(MID(F71,2,(LEN(F71)-1)-3))&lt;24,VALUE(MID(F71,1+(LEN(F71)-1)-1,2))&lt;60),VALUE(MID(F71,2,(LEN(F71)-1)-3))/24+VALUE(MID(F71,1+(LEN(F71)-1)-1,2))/1440,-1),IF(AND((LEN(F71)-1)&gt;=1,(LEN(F71)-1)&lt;=2,ISNUMBER(VALUE(MID(F71,2,1))),IF((LEN(F71)-1)=2,ISNUMBER(VALUE(MID(F71,3,1))),TRUE),VALUE(MID(F71,2,(LEN(F71)-1)))&lt;24),VALUE(MID(F71,2,(LEN(F71)-1)))/24,-1)),-1)))</x:f>
      </x:c>
      <x:c r="I71" s="75" t="str">
        <x:f>IF(OR(E71="",E71="В"),"",IF(OR(E71=$B$42,E71=$B$43,E71=$B$44,E71=$B$45,E71=$B$46),INDEX($F$42:$F$46,MATCH(E71,$B$42:$B$46,0)),IFERROR(IF(ISNUMBER(SEARCH(":",G71)),IF(AND(OR((LEN(G71)-1)=4,(LEN(G71)-1)=5),MID(G71,0+(LEN(G71)-1)-2,1)=":",ISNUMBER(VALUE(MID(G71,1,1))),IF((LEN(G71)-1)=5,ISNUMBER(VALUE(MID(G71,2,1))),TRUE),ISNUMBER(VALUE(MID(G71,0+(LEN(G71)-1)-1,1))),ISNUMBER(VALUE(MID(G71,0+(LEN(G71)-1),1))),VALUE(MID(G71,1,(LEN(G71)-1)-3))&lt;24,VALUE(MID(G71,0+(LEN(G71)-1)-1,2))&lt;60),VALUE(MID(G71,1,(LEN(G71)-1)-3))/24+VALUE(MID(G71,0+(LEN(G71)-1)-1,2))/1440,-1),IF(AND((LEN(G71)-1)&gt;=1,(LEN(G71)-1)&lt;=2,ISNUMBER(VALUE(MID(G71,1,1))),IF((LEN(G71)-1)=2,ISNUMBER(VALUE(MID(G71,2,1))),TRUE),VALUE(MID(G71,1,(LEN(G71)-1)))&lt;24),VALUE(MID(G71,1,(LEN(G71)-1)))/24,-1)),-1)))</x:f>
      </x:c>
      <x:c r="J71" s="76" t="n">
        <x:f>IF(OR(E71="",E71="В"),0,IF(OR(E71=$B$42,E71=$B$43,E71=$B$44,E71=$B$45,E71=$B$46),INDEX($G$42:$G$46,MATCH(E71,$B$42:$B$46,0)),$D$7))</x:f>
        <x:v>0</x:v>
      </x:c>
      <x:c r="K71" s="77" t="n">
        <x:f>IF(OR(L71="",L71="Выходной"),0,IF(L71="Готово",ROUND(24*MOD(I71-H71,1)-J71/60,10),"Проверить"))</x:f>
        <x:v>0</x:v>
      </x:c>
      <x:c r="L71" s="78" t="str">
        <x:f>IF(E71="","",IF(E71="В","Выходной",IF(LEN(TRIM($B$14))=0,"Нет имени",IF(COUNTIFS($B$10:$B$33,$B$14)&gt;1,"Повтор имени",IF(OR(E71=$B$42,E71=$B$43,E71=$B$44,E71=$B$45,E71=$B$46),IF(INDEX($I$42:$I$46,MATCH(E71,$B$42:$B$46,0))="Готово","Готово","Проверьте смену"),IF(OR(IFERROR(SEARCH("-",E71),0)=0,IFERROR(SEARCH("-",E71,SEARCH("-",E71)+1),0)&gt;0),"Нет кода",IF(OR(H71&lt;0,I71&lt;0),"Неверное время",IF(H71=I71,"Начало равно концу",IF(NOT(ISNUMBER($D$7)),"Проверьте перерыв",IF(OR($D$7&lt;0,$D$7&lt;&gt;INT($D$7)),"Проверьте перерыв",IF($D$7&gt;=ROUND(MOD(I71-H71,1)*1440,8),"Перерыв не меньше смены","Готово")))))))))))</x:f>
      </x:c>
      <x:c r="M71" s="3"/>
    </x:row>
    <x:row r="72" ht="30" customHeight="1">
      <x:c r="A72" s="3"/>
      <x:c r="B72" s="73" t="str">
        <x:f>IF($B$14="","",$B$14)</x:f>
      </x:c>
      <x:c r="C72" s="74" t="n">
        <x:f>IF(F$8="","",F$8)</x:f>
        <x:v>46351</x:v>
      </x:c>
      <x:c r="D72" s="73" t="str">
        <x:f>IF(F14="","",F14)</x:f>
      </x:c>
      <x:c r="E72" s="73" t="str">
        <x:f>IFERROR(UPPER(CONCATENATE("",SUBSTITUTE(CONCATENATE("",SUBSTITUTE(CONCATENATE("",SUBSTITUTE(TRIM(CONCATENATE("",D72))," ","")),"–","-")),"—","-"))),CONCATENATE("",D72))</x:f>
      </x:c>
      <x:c r="F72" s="73" t="str">
        <x:f>IFERROR(LEFT(CONCATENATE("[",E72),SEARCH("-",E72)),"")</x:f>
      </x:c>
      <x:c r="G72" s="73" t="str">
        <x:f>IFERROR(MID(CONCATENATE(E72,"]"),SEARCH("-",E72)+1,32),"")</x:f>
      </x:c>
      <x:c r="H72" s="75" t="str">
        <x:f>IF(OR(E72="",E72="В"),"",IF(OR(E72=$B$42,E72=$B$43,E72=$B$44,E72=$B$45,E72=$B$46),INDEX($E$42:$E$46,MATCH(E72,$B$42:$B$46,0)),IFERROR(IF(ISNUMBER(SEARCH(":",F72)),IF(AND(OR((LEN(F72)-1)=4,(LEN(F72)-1)=5),MID(F72,1+(LEN(F72)-1)-2,1)=":",ISNUMBER(VALUE(MID(F72,2,1))),IF((LEN(F72)-1)=5,ISNUMBER(VALUE(MID(F72,3,1))),TRUE),ISNUMBER(VALUE(MID(F72,1+(LEN(F72)-1)-1,1))),ISNUMBER(VALUE(MID(F72,1+(LEN(F72)-1),1))),VALUE(MID(F72,2,(LEN(F72)-1)-3))&lt;24,VALUE(MID(F72,1+(LEN(F72)-1)-1,2))&lt;60),VALUE(MID(F72,2,(LEN(F72)-1)-3))/24+VALUE(MID(F72,1+(LEN(F72)-1)-1,2))/1440,-1),IF(AND((LEN(F72)-1)&gt;=1,(LEN(F72)-1)&lt;=2,ISNUMBER(VALUE(MID(F72,2,1))),IF((LEN(F72)-1)=2,ISNUMBER(VALUE(MID(F72,3,1))),TRUE),VALUE(MID(F72,2,(LEN(F72)-1)))&lt;24),VALUE(MID(F72,2,(LEN(F72)-1)))/24,-1)),-1)))</x:f>
      </x:c>
      <x:c r="I72" s="75" t="str">
        <x:f>IF(OR(E72="",E72="В"),"",IF(OR(E72=$B$42,E72=$B$43,E72=$B$44,E72=$B$45,E72=$B$46),INDEX($F$42:$F$46,MATCH(E72,$B$42:$B$46,0)),IFERROR(IF(ISNUMBER(SEARCH(":",G72)),IF(AND(OR((LEN(G72)-1)=4,(LEN(G72)-1)=5),MID(G72,0+(LEN(G72)-1)-2,1)=":",ISNUMBER(VALUE(MID(G72,1,1))),IF((LEN(G72)-1)=5,ISNUMBER(VALUE(MID(G72,2,1))),TRUE),ISNUMBER(VALUE(MID(G72,0+(LEN(G72)-1)-1,1))),ISNUMBER(VALUE(MID(G72,0+(LEN(G72)-1),1))),VALUE(MID(G72,1,(LEN(G72)-1)-3))&lt;24,VALUE(MID(G72,0+(LEN(G72)-1)-1,2))&lt;60),VALUE(MID(G72,1,(LEN(G72)-1)-3))/24+VALUE(MID(G72,0+(LEN(G72)-1)-1,2))/1440,-1),IF(AND((LEN(G72)-1)&gt;=1,(LEN(G72)-1)&lt;=2,ISNUMBER(VALUE(MID(G72,1,1))),IF((LEN(G72)-1)=2,ISNUMBER(VALUE(MID(G72,2,1))),TRUE),VALUE(MID(G72,1,(LEN(G72)-1)))&lt;24),VALUE(MID(G72,1,(LEN(G72)-1)))/24,-1)),-1)))</x:f>
      </x:c>
      <x:c r="J72" s="76" t="n">
        <x:f>IF(OR(E72="",E72="В"),0,IF(OR(E72=$B$42,E72=$B$43,E72=$B$44,E72=$B$45,E72=$B$46),INDEX($G$42:$G$46,MATCH(E72,$B$42:$B$46,0)),$D$7))</x:f>
        <x:v>0</x:v>
      </x:c>
      <x:c r="K72" s="77" t="n">
        <x:f>IF(OR(L72="",L72="Выходной"),0,IF(L72="Готово",ROUND(24*MOD(I72-H72,1)-J72/60,10),"Проверить"))</x:f>
        <x:v>0</x:v>
      </x:c>
      <x:c r="L72" s="78" t="str">
        <x:f>IF(E72="","",IF(E72="В","Выходной",IF(LEN(TRIM($B$14))=0,"Нет имени",IF(COUNTIFS($B$10:$B$33,$B$14)&gt;1,"Повтор имени",IF(OR(E72=$B$42,E72=$B$43,E72=$B$44,E72=$B$45,E72=$B$46),IF(INDEX($I$42:$I$46,MATCH(E72,$B$42:$B$46,0))="Готово","Готово","Проверьте смену"),IF(OR(IFERROR(SEARCH("-",E72),0)=0,IFERROR(SEARCH("-",E72,SEARCH("-",E72)+1),0)&gt;0),"Нет кода",IF(OR(H72&lt;0,I72&lt;0),"Неверное время",IF(H72=I72,"Начало равно концу",IF(NOT(ISNUMBER($D$7)),"Проверьте перерыв",IF(OR($D$7&lt;0,$D$7&lt;&gt;INT($D$7)),"Проверьте перерыв",IF($D$7&gt;=ROUND(MOD(I72-H72,1)*1440,8),"Перерыв не меньше смены","Готово")))))))))))</x:f>
      </x:c>
      <x:c r="M72" s="3"/>
    </x:row>
    <x:row r="73" ht="30" customHeight="1">
      <x:c r="A73" s="3"/>
      <x:c r="B73" s="73" t="str">
        <x:f>IF($B$14="","",$B$14)</x:f>
      </x:c>
      <x:c r="C73" s="74" t="n">
        <x:f>IF(G$8="","",G$8)</x:f>
        <x:v>46352</x:v>
      </x:c>
      <x:c r="D73" s="73" t="str">
        <x:f>IF(G14="","",G14)</x:f>
      </x:c>
      <x:c r="E73" s="73" t="str">
        <x:f>IFERROR(UPPER(CONCATENATE("",SUBSTITUTE(CONCATENATE("",SUBSTITUTE(CONCATENATE("",SUBSTITUTE(TRIM(CONCATENATE("",D73))," ","")),"–","-")),"—","-"))),CONCATENATE("",D73))</x:f>
      </x:c>
      <x:c r="F73" s="73" t="str">
        <x:f>IFERROR(LEFT(CONCATENATE("[",E73),SEARCH("-",E73)),"")</x:f>
      </x:c>
      <x:c r="G73" s="73" t="str">
        <x:f>IFERROR(MID(CONCATENATE(E73,"]"),SEARCH("-",E73)+1,32),"")</x:f>
      </x:c>
      <x:c r="H73" s="75" t="str">
        <x:f>IF(OR(E73="",E73="В"),"",IF(OR(E73=$B$42,E73=$B$43,E73=$B$44,E73=$B$45,E73=$B$46),INDEX($E$42:$E$46,MATCH(E73,$B$42:$B$46,0)),IFERROR(IF(ISNUMBER(SEARCH(":",F73)),IF(AND(OR((LEN(F73)-1)=4,(LEN(F73)-1)=5),MID(F73,1+(LEN(F73)-1)-2,1)=":",ISNUMBER(VALUE(MID(F73,2,1))),IF((LEN(F73)-1)=5,ISNUMBER(VALUE(MID(F73,3,1))),TRUE),ISNUMBER(VALUE(MID(F73,1+(LEN(F73)-1)-1,1))),ISNUMBER(VALUE(MID(F73,1+(LEN(F73)-1),1))),VALUE(MID(F73,2,(LEN(F73)-1)-3))&lt;24,VALUE(MID(F73,1+(LEN(F73)-1)-1,2))&lt;60),VALUE(MID(F73,2,(LEN(F73)-1)-3))/24+VALUE(MID(F73,1+(LEN(F73)-1)-1,2))/1440,-1),IF(AND((LEN(F73)-1)&gt;=1,(LEN(F73)-1)&lt;=2,ISNUMBER(VALUE(MID(F73,2,1))),IF((LEN(F73)-1)=2,ISNUMBER(VALUE(MID(F73,3,1))),TRUE),VALUE(MID(F73,2,(LEN(F73)-1)))&lt;24),VALUE(MID(F73,2,(LEN(F73)-1)))/24,-1)),-1)))</x:f>
      </x:c>
      <x:c r="I73" s="75" t="str">
        <x:f>IF(OR(E73="",E73="В"),"",IF(OR(E73=$B$42,E73=$B$43,E73=$B$44,E73=$B$45,E73=$B$46),INDEX($F$42:$F$46,MATCH(E73,$B$42:$B$46,0)),IFERROR(IF(ISNUMBER(SEARCH(":",G73)),IF(AND(OR((LEN(G73)-1)=4,(LEN(G73)-1)=5),MID(G73,0+(LEN(G73)-1)-2,1)=":",ISNUMBER(VALUE(MID(G73,1,1))),IF((LEN(G73)-1)=5,ISNUMBER(VALUE(MID(G73,2,1))),TRUE),ISNUMBER(VALUE(MID(G73,0+(LEN(G73)-1)-1,1))),ISNUMBER(VALUE(MID(G73,0+(LEN(G73)-1),1))),VALUE(MID(G73,1,(LEN(G73)-1)-3))&lt;24,VALUE(MID(G73,0+(LEN(G73)-1)-1,2))&lt;60),VALUE(MID(G73,1,(LEN(G73)-1)-3))/24+VALUE(MID(G73,0+(LEN(G73)-1)-1,2))/1440,-1),IF(AND((LEN(G73)-1)&gt;=1,(LEN(G73)-1)&lt;=2,ISNUMBER(VALUE(MID(G73,1,1))),IF((LEN(G73)-1)=2,ISNUMBER(VALUE(MID(G73,2,1))),TRUE),VALUE(MID(G73,1,(LEN(G73)-1)))&lt;24),VALUE(MID(G73,1,(LEN(G73)-1)))/24,-1)),-1)))</x:f>
      </x:c>
      <x:c r="J73" s="76" t="n">
        <x:f>IF(OR(E73="",E73="В"),0,IF(OR(E73=$B$42,E73=$B$43,E73=$B$44,E73=$B$45,E73=$B$46),INDEX($G$42:$G$46,MATCH(E73,$B$42:$B$46,0)),$D$7))</x:f>
        <x:v>0</x:v>
      </x:c>
      <x:c r="K73" s="77" t="n">
        <x:f>IF(OR(L73="",L73="Выходной"),0,IF(L73="Готово",ROUND(24*MOD(I73-H73,1)-J73/60,10),"Проверить"))</x:f>
        <x:v>0</x:v>
      </x:c>
      <x:c r="L73" s="78" t="str">
        <x:f>IF(E73="","",IF(E73="В","Выходной",IF(LEN(TRIM($B$14))=0,"Нет имени",IF(COUNTIFS($B$10:$B$33,$B$14)&gt;1,"Повтор имени",IF(OR(E73=$B$42,E73=$B$43,E73=$B$44,E73=$B$45,E73=$B$46),IF(INDEX($I$42:$I$46,MATCH(E73,$B$42:$B$46,0))="Готово","Готово","Проверьте смену"),IF(OR(IFERROR(SEARCH("-",E73),0)=0,IFERROR(SEARCH("-",E73,SEARCH("-",E73)+1),0)&gt;0),"Нет кода",IF(OR(H73&lt;0,I73&lt;0),"Неверное время",IF(H73=I73,"Начало равно концу",IF(NOT(ISNUMBER($D$7)),"Проверьте перерыв",IF(OR($D$7&lt;0,$D$7&lt;&gt;INT($D$7)),"Проверьте перерыв",IF($D$7&gt;=ROUND(MOD(I73-H73,1)*1440,8),"Перерыв не меньше смены","Готово")))))))))))</x:f>
      </x:c>
      <x:c r="M73" s="3"/>
    </x:row>
    <x:row r="74" ht="30" customHeight="1">
      <x:c r="A74" s="3"/>
      <x:c r="B74" s="73" t="str">
        <x:f>IF($B$14="","",$B$14)</x:f>
      </x:c>
      <x:c r="C74" s="74" t="n">
        <x:f>IF(H$8="","",H$8)</x:f>
        <x:v>46353</x:v>
      </x:c>
      <x:c r="D74" s="73" t="str">
        <x:f>IF(H14="","",H14)</x:f>
      </x:c>
      <x:c r="E74" s="73" t="str">
        <x:f>IFERROR(UPPER(CONCATENATE("",SUBSTITUTE(CONCATENATE("",SUBSTITUTE(CONCATENATE("",SUBSTITUTE(TRIM(CONCATENATE("",D74))," ","")),"–","-")),"—","-"))),CONCATENATE("",D74))</x:f>
      </x:c>
      <x:c r="F74" s="73" t="str">
        <x:f>IFERROR(LEFT(CONCATENATE("[",E74),SEARCH("-",E74)),"")</x:f>
      </x:c>
      <x:c r="G74" s="73" t="str">
        <x:f>IFERROR(MID(CONCATENATE(E74,"]"),SEARCH("-",E74)+1,32),"")</x:f>
      </x:c>
      <x:c r="H74" s="75" t="str">
        <x:f>IF(OR(E74="",E74="В"),"",IF(OR(E74=$B$42,E74=$B$43,E74=$B$44,E74=$B$45,E74=$B$46),INDEX($E$42:$E$46,MATCH(E74,$B$42:$B$46,0)),IFERROR(IF(ISNUMBER(SEARCH(":",F74)),IF(AND(OR((LEN(F74)-1)=4,(LEN(F74)-1)=5),MID(F74,1+(LEN(F74)-1)-2,1)=":",ISNUMBER(VALUE(MID(F74,2,1))),IF((LEN(F74)-1)=5,ISNUMBER(VALUE(MID(F74,3,1))),TRUE),ISNUMBER(VALUE(MID(F74,1+(LEN(F74)-1)-1,1))),ISNUMBER(VALUE(MID(F74,1+(LEN(F74)-1),1))),VALUE(MID(F74,2,(LEN(F74)-1)-3))&lt;24,VALUE(MID(F74,1+(LEN(F74)-1)-1,2))&lt;60),VALUE(MID(F74,2,(LEN(F74)-1)-3))/24+VALUE(MID(F74,1+(LEN(F74)-1)-1,2))/1440,-1),IF(AND((LEN(F74)-1)&gt;=1,(LEN(F74)-1)&lt;=2,ISNUMBER(VALUE(MID(F74,2,1))),IF((LEN(F74)-1)=2,ISNUMBER(VALUE(MID(F74,3,1))),TRUE),VALUE(MID(F74,2,(LEN(F74)-1)))&lt;24),VALUE(MID(F74,2,(LEN(F74)-1)))/24,-1)),-1)))</x:f>
      </x:c>
      <x:c r="I74" s="75" t="str">
        <x:f>IF(OR(E74="",E74="В"),"",IF(OR(E74=$B$42,E74=$B$43,E74=$B$44,E74=$B$45,E74=$B$46),INDEX($F$42:$F$46,MATCH(E74,$B$42:$B$46,0)),IFERROR(IF(ISNUMBER(SEARCH(":",G74)),IF(AND(OR((LEN(G74)-1)=4,(LEN(G74)-1)=5),MID(G74,0+(LEN(G74)-1)-2,1)=":",ISNUMBER(VALUE(MID(G74,1,1))),IF((LEN(G74)-1)=5,ISNUMBER(VALUE(MID(G74,2,1))),TRUE),ISNUMBER(VALUE(MID(G74,0+(LEN(G74)-1)-1,1))),ISNUMBER(VALUE(MID(G74,0+(LEN(G74)-1),1))),VALUE(MID(G74,1,(LEN(G74)-1)-3))&lt;24,VALUE(MID(G74,0+(LEN(G74)-1)-1,2))&lt;60),VALUE(MID(G74,1,(LEN(G74)-1)-3))/24+VALUE(MID(G74,0+(LEN(G74)-1)-1,2))/1440,-1),IF(AND((LEN(G74)-1)&gt;=1,(LEN(G74)-1)&lt;=2,ISNUMBER(VALUE(MID(G74,1,1))),IF((LEN(G74)-1)=2,ISNUMBER(VALUE(MID(G74,2,1))),TRUE),VALUE(MID(G74,1,(LEN(G74)-1)))&lt;24),VALUE(MID(G74,1,(LEN(G74)-1)))/24,-1)),-1)))</x:f>
      </x:c>
      <x:c r="J74" s="76" t="n">
        <x:f>IF(OR(E74="",E74="В"),0,IF(OR(E74=$B$42,E74=$B$43,E74=$B$44,E74=$B$45,E74=$B$46),INDEX($G$42:$G$46,MATCH(E74,$B$42:$B$46,0)),$D$7))</x:f>
        <x:v>0</x:v>
      </x:c>
      <x:c r="K74" s="77" t="n">
        <x:f>IF(OR(L74="",L74="Выходной"),0,IF(L74="Готово",ROUND(24*MOD(I74-H74,1)-J74/60,10),"Проверить"))</x:f>
        <x:v>0</x:v>
      </x:c>
      <x:c r="L74" s="78" t="str">
        <x:f>IF(E74="","",IF(E74="В","Выходной",IF(LEN(TRIM($B$14))=0,"Нет имени",IF(COUNTIFS($B$10:$B$33,$B$14)&gt;1,"Повтор имени",IF(OR(E74=$B$42,E74=$B$43,E74=$B$44,E74=$B$45,E74=$B$46),IF(INDEX($I$42:$I$46,MATCH(E74,$B$42:$B$46,0))="Готово","Готово","Проверьте смену"),IF(OR(IFERROR(SEARCH("-",E74),0)=0,IFERROR(SEARCH("-",E74,SEARCH("-",E74)+1),0)&gt;0),"Нет кода",IF(OR(H74&lt;0,I74&lt;0),"Неверное время",IF(H74=I74,"Начало равно концу",IF(NOT(ISNUMBER($D$7)),"Проверьте перерыв",IF(OR($D$7&lt;0,$D$7&lt;&gt;INT($D$7)),"Проверьте перерыв",IF($D$7&gt;=ROUND(MOD(I74-H74,1)*1440,8),"Перерыв не меньше смены","Готово")))))))))))</x:f>
      </x:c>
      <x:c r="M74" s="3"/>
    </x:row>
    <x:row r="75" ht="30" customHeight="1">
      <x:c r="A75" s="3"/>
      <x:c r="B75" s="73" t="str">
        <x:f>IF($B$14="","",$B$14)</x:f>
      </x:c>
      <x:c r="C75" s="74" t="n">
        <x:f>IF(I$8="","",I$8)</x:f>
        <x:v>46354</x:v>
      </x:c>
      <x:c r="D75" s="73" t="str">
        <x:f>IF(I14="","",I14)</x:f>
      </x:c>
      <x:c r="E75" s="73" t="str">
        <x:f>IFERROR(UPPER(CONCATENATE("",SUBSTITUTE(CONCATENATE("",SUBSTITUTE(CONCATENATE("",SUBSTITUTE(TRIM(CONCATENATE("",D75))," ","")),"–","-")),"—","-"))),CONCATENATE("",D75))</x:f>
      </x:c>
      <x:c r="F75" s="73" t="str">
        <x:f>IFERROR(LEFT(CONCATENATE("[",E75),SEARCH("-",E75)),"")</x:f>
      </x:c>
      <x:c r="G75" s="73" t="str">
        <x:f>IFERROR(MID(CONCATENATE(E75,"]"),SEARCH("-",E75)+1,32),"")</x:f>
      </x:c>
      <x:c r="H75" s="75" t="str">
        <x:f>IF(OR(E75="",E75="В"),"",IF(OR(E75=$B$42,E75=$B$43,E75=$B$44,E75=$B$45,E75=$B$46),INDEX($E$42:$E$46,MATCH(E75,$B$42:$B$46,0)),IFERROR(IF(ISNUMBER(SEARCH(":",F75)),IF(AND(OR((LEN(F75)-1)=4,(LEN(F75)-1)=5),MID(F75,1+(LEN(F75)-1)-2,1)=":",ISNUMBER(VALUE(MID(F75,2,1))),IF((LEN(F75)-1)=5,ISNUMBER(VALUE(MID(F75,3,1))),TRUE),ISNUMBER(VALUE(MID(F75,1+(LEN(F75)-1)-1,1))),ISNUMBER(VALUE(MID(F75,1+(LEN(F75)-1),1))),VALUE(MID(F75,2,(LEN(F75)-1)-3))&lt;24,VALUE(MID(F75,1+(LEN(F75)-1)-1,2))&lt;60),VALUE(MID(F75,2,(LEN(F75)-1)-3))/24+VALUE(MID(F75,1+(LEN(F75)-1)-1,2))/1440,-1),IF(AND((LEN(F75)-1)&gt;=1,(LEN(F75)-1)&lt;=2,ISNUMBER(VALUE(MID(F75,2,1))),IF((LEN(F75)-1)=2,ISNUMBER(VALUE(MID(F75,3,1))),TRUE),VALUE(MID(F75,2,(LEN(F75)-1)))&lt;24),VALUE(MID(F75,2,(LEN(F75)-1)))/24,-1)),-1)))</x:f>
      </x:c>
      <x:c r="I75" s="75" t="str">
        <x:f>IF(OR(E75="",E75="В"),"",IF(OR(E75=$B$42,E75=$B$43,E75=$B$44,E75=$B$45,E75=$B$46),INDEX($F$42:$F$46,MATCH(E75,$B$42:$B$46,0)),IFERROR(IF(ISNUMBER(SEARCH(":",G75)),IF(AND(OR((LEN(G75)-1)=4,(LEN(G75)-1)=5),MID(G75,0+(LEN(G75)-1)-2,1)=":",ISNUMBER(VALUE(MID(G75,1,1))),IF((LEN(G75)-1)=5,ISNUMBER(VALUE(MID(G75,2,1))),TRUE),ISNUMBER(VALUE(MID(G75,0+(LEN(G75)-1)-1,1))),ISNUMBER(VALUE(MID(G75,0+(LEN(G75)-1),1))),VALUE(MID(G75,1,(LEN(G75)-1)-3))&lt;24,VALUE(MID(G75,0+(LEN(G75)-1)-1,2))&lt;60),VALUE(MID(G75,1,(LEN(G75)-1)-3))/24+VALUE(MID(G75,0+(LEN(G75)-1)-1,2))/1440,-1),IF(AND((LEN(G75)-1)&gt;=1,(LEN(G75)-1)&lt;=2,ISNUMBER(VALUE(MID(G75,1,1))),IF((LEN(G75)-1)=2,ISNUMBER(VALUE(MID(G75,2,1))),TRUE),VALUE(MID(G75,1,(LEN(G75)-1)))&lt;24),VALUE(MID(G75,1,(LEN(G75)-1)))/24,-1)),-1)))</x:f>
      </x:c>
      <x:c r="J75" s="76" t="n">
        <x:f>IF(OR(E75="",E75="В"),0,IF(OR(E75=$B$42,E75=$B$43,E75=$B$44,E75=$B$45,E75=$B$46),INDEX($G$42:$G$46,MATCH(E75,$B$42:$B$46,0)),$D$7))</x:f>
        <x:v>0</x:v>
      </x:c>
      <x:c r="K75" s="77" t="n">
        <x:f>IF(OR(L75="",L75="Выходной"),0,IF(L75="Готово",ROUND(24*MOD(I75-H75,1)-J75/60,10),"Проверить"))</x:f>
        <x:v>0</x:v>
      </x:c>
      <x:c r="L75" s="78" t="str">
        <x:f>IF(E75="","",IF(E75="В","Выходной",IF(LEN(TRIM($B$14))=0,"Нет имени",IF(COUNTIFS($B$10:$B$33,$B$14)&gt;1,"Повтор имени",IF(OR(E75=$B$42,E75=$B$43,E75=$B$44,E75=$B$45,E75=$B$46),IF(INDEX($I$42:$I$46,MATCH(E75,$B$42:$B$46,0))="Готово","Готово","Проверьте смену"),IF(OR(IFERROR(SEARCH("-",E75),0)=0,IFERROR(SEARCH("-",E75,SEARCH("-",E75)+1),0)&gt;0),"Нет кода",IF(OR(H75&lt;0,I75&lt;0),"Неверное время",IF(H75=I75,"Начало равно концу",IF(NOT(ISNUMBER($D$7)),"Проверьте перерыв",IF(OR($D$7&lt;0,$D$7&lt;&gt;INT($D$7)),"Проверьте перерыв",IF($D$7&gt;=ROUND(MOD(I75-H75,1)*1440,8),"Перерыв не меньше смены","Готово")))))))))))</x:f>
      </x:c>
      <x:c r="M75" s="3"/>
    </x:row>
    <x:row r="76" ht="30" customHeight="1">
      <x:c r="A76" s="3"/>
      <x:c r="B76" s="73" t="str">
        <x:f>IF($B$14="","",$B$14)</x:f>
      </x:c>
      <x:c r="C76" s="74" t="n">
        <x:f>IF(J$8="","",J$8)</x:f>
        <x:v>46355</x:v>
      </x:c>
      <x:c r="D76" s="73" t="str">
        <x:f>IF(J14="","",J14)</x:f>
      </x:c>
      <x:c r="E76" s="73" t="str">
        <x:f>IFERROR(UPPER(CONCATENATE("",SUBSTITUTE(CONCATENATE("",SUBSTITUTE(CONCATENATE("",SUBSTITUTE(TRIM(CONCATENATE("",D76))," ","")),"–","-")),"—","-"))),CONCATENATE("",D76))</x:f>
      </x:c>
      <x:c r="F76" s="73" t="str">
        <x:f>IFERROR(LEFT(CONCATENATE("[",E76),SEARCH("-",E76)),"")</x:f>
      </x:c>
      <x:c r="G76" s="73" t="str">
        <x:f>IFERROR(MID(CONCATENATE(E76,"]"),SEARCH("-",E76)+1,32),"")</x:f>
      </x:c>
      <x:c r="H76" s="75" t="str">
        <x:f>IF(OR(E76="",E76="В"),"",IF(OR(E76=$B$42,E76=$B$43,E76=$B$44,E76=$B$45,E76=$B$46),INDEX($E$42:$E$46,MATCH(E76,$B$42:$B$46,0)),IFERROR(IF(ISNUMBER(SEARCH(":",F76)),IF(AND(OR((LEN(F76)-1)=4,(LEN(F76)-1)=5),MID(F76,1+(LEN(F76)-1)-2,1)=":",ISNUMBER(VALUE(MID(F76,2,1))),IF((LEN(F76)-1)=5,ISNUMBER(VALUE(MID(F76,3,1))),TRUE),ISNUMBER(VALUE(MID(F76,1+(LEN(F76)-1)-1,1))),ISNUMBER(VALUE(MID(F76,1+(LEN(F76)-1),1))),VALUE(MID(F76,2,(LEN(F76)-1)-3))&lt;24,VALUE(MID(F76,1+(LEN(F76)-1)-1,2))&lt;60),VALUE(MID(F76,2,(LEN(F76)-1)-3))/24+VALUE(MID(F76,1+(LEN(F76)-1)-1,2))/1440,-1),IF(AND((LEN(F76)-1)&gt;=1,(LEN(F76)-1)&lt;=2,ISNUMBER(VALUE(MID(F76,2,1))),IF((LEN(F76)-1)=2,ISNUMBER(VALUE(MID(F76,3,1))),TRUE),VALUE(MID(F76,2,(LEN(F76)-1)))&lt;24),VALUE(MID(F76,2,(LEN(F76)-1)))/24,-1)),-1)))</x:f>
      </x:c>
      <x:c r="I76" s="75" t="str">
        <x:f>IF(OR(E76="",E76="В"),"",IF(OR(E76=$B$42,E76=$B$43,E76=$B$44,E76=$B$45,E76=$B$46),INDEX($F$42:$F$46,MATCH(E76,$B$42:$B$46,0)),IFERROR(IF(ISNUMBER(SEARCH(":",G76)),IF(AND(OR((LEN(G76)-1)=4,(LEN(G76)-1)=5),MID(G76,0+(LEN(G76)-1)-2,1)=":",ISNUMBER(VALUE(MID(G76,1,1))),IF((LEN(G76)-1)=5,ISNUMBER(VALUE(MID(G76,2,1))),TRUE),ISNUMBER(VALUE(MID(G76,0+(LEN(G76)-1)-1,1))),ISNUMBER(VALUE(MID(G76,0+(LEN(G76)-1),1))),VALUE(MID(G76,1,(LEN(G76)-1)-3))&lt;24,VALUE(MID(G76,0+(LEN(G76)-1)-1,2))&lt;60),VALUE(MID(G76,1,(LEN(G76)-1)-3))/24+VALUE(MID(G76,0+(LEN(G76)-1)-1,2))/1440,-1),IF(AND((LEN(G76)-1)&gt;=1,(LEN(G76)-1)&lt;=2,ISNUMBER(VALUE(MID(G76,1,1))),IF((LEN(G76)-1)=2,ISNUMBER(VALUE(MID(G76,2,1))),TRUE),VALUE(MID(G76,1,(LEN(G76)-1)))&lt;24),VALUE(MID(G76,1,(LEN(G76)-1)))/24,-1)),-1)))</x:f>
      </x:c>
      <x:c r="J76" s="76" t="n">
        <x:f>IF(OR(E76="",E76="В"),0,IF(OR(E76=$B$42,E76=$B$43,E76=$B$44,E76=$B$45,E76=$B$46),INDEX($G$42:$G$46,MATCH(E76,$B$42:$B$46,0)),$D$7))</x:f>
        <x:v>0</x:v>
      </x:c>
      <x:c r="K76" s="77" t="n">
        <x:f>IF(OR(L76="",L76="Выходной"),0,IF(L76="Готово",ROUND(24*MOD(I76-H76,1)-J76/60,10),"Проверить"))</x:f>
        <x:v>0</x:v>
      </x:c>
      <x:c r="L76" s="78" t="str">
        <x:f>IF(E76="","",IF(E76="В","Выходной",IF(LEN(TRIM($B$14))=0,"Нет имени",IF(COUNTIFS($B$10:$B$33,$B$14)&gt;1,"Повтор имени",IF(OR(E76=$B$42,E76=$B$43,E76=$B$44,E76=$B$45,E76=$B$46),IF(INDEX($I$42:$I$46,MATCH(E76,$B$42:$B$46,0))="Готово","Готово","Проверьте смену"),IF(OR(IFERROR(SEARCH("-",E76),0)=0,IFERROR(SEARCH("-",E76,SEARCH("-",E76)+1),0)&gt;0),"Нет кода",IF(OR(H76&lt;0,I76&lt;0),"Неверное время",IF(H76=I76,"Начало равно концу",IF(NOT(ISNUMBER($D$7)),"Проверьте перерыв",IF(OR($D$7&lt;0,$D$7&lt;&gt;INT($D$7)),"Проверьте перерыв",IF($D$7&gt;=ROUND(MOD(I76-H76,1)*1440,8),"Перерыв не меньше смены","Готово")))))))))))</x:f>
      </x:c>
      <x:c r="M76" s="3"/>
    </x:row>
    <x:row r="77" ht="30" customHeight="1">
      <x:c r="A77" s="3"/>
      <x:c r="B77" s="73" t="str">
        <x:f>IF($B$16="","",$B$16)</x:f>
      </x:c>
      <x:c r="C77" s="74" t="n">
        <x:f>IF(D$8="","",D$8)</x:f>
        <x:v>46349</x:v>
      </x:c>
      <x:c r="D77" s="73" t="str">
        <x:f>IF(D16="","",D16)</x:f>
      </x:c>
      <x:c r="E77" s="73" t="str">
        <x:f>IFERROR(UPPER(CONCATENATE("",SUBSTITUTE(CONCATENATE("",SUBSTITUTE(CONCATENATE("",SUBSTITUTE(TRIM(CONCATENATE("",D77))," ","")),"–","-")),"—","-"))),CONCATENATE("",D77))</x:f>
      </x:c>
      <x:c r="F77" s="73" t="str">
        <x:f>IFERROR(LEFT(CONCATENATE("[",E77),SEARCH("-",E77)),"")</x:f>
      </x:c>
      <x:c r="G77" s="73" t="str">
        <x:f>IFERROR(MID(CONCATENATE(E77,"]"),SEARCH("-",E77)+1,32),"")</x:f>
      </x:c>
      <x:c r="H77" s="75" t="str">
        <x:f>IF(OR(E77="",E77="В"),"",IF(OR(E77=$B$42,E77=$B$43,E77=$B$44,E77=$B$45,E77=$B$46),INDEX($E$42:$E$46,MATCH(E77,$B$42:$B$46,0)),IFERROR(IF(ISNUMBER(SEARCH(":",F77)),IF(AND(OR((LEN(F77)-1)=4,(LEN(F77)-1)=5),MID(F77,1+(LEN(F77)-1)-2,1)=":",ISNUMBER(VALUE(MID(F77,2,1))),IF((LEN(F77)-1)=5,ISNUMBER(VALUE(MID(F77,3,1))),TRUE),ISNUMBER(VALUE(MID(F77,1+(LEN(F77)-1)-1,1))),ISNUMBER(VALUE(MID(F77,1+(LEN(F77)-1),1))),VALUE(MID(F77,2,(LEN(F77)-1)-3))&lt;24,VALUE(MID(F77,1+(LEN(F77)-1)-1,2))&lt;60),VALUE(MID(F77,2,(LEN(F77)-1)-3))/24+VALUE(MID(F77,1+(LEN(F77)-1)-1,2))/1440,-1),IF(AND((LEN(F77)-1)&gt;=1,(LEN(F77)-1)&lt;=2,ISNUMBER(VALUE(MID(F77,2,1))),IF((LEN(F77)-1)=2,ISNUMBER(VALUE(MID(F77,3,1))),TRUE),VALUE(MID(F77,2,(LEN(F77)-1)))&lt;24),VALUE(MID(F77,2,(LEN(F77)-1)))/24,-1)),-1)))</x:f>
      </x:c>
      <x:c r="I77" s="75" t="str">
        <x:f>IF(OR(E77="",E77="В"),"",IF(OR(E77=$B$42,E77=$B$43,E77=$B$44,E77=$B$45,E77=$B$46),INDEX($F$42:$F$46,MATCH(E77,$B$42:$B$46,0)),IFERROR(IF(ISNUMBER(SEARCH(":",G77)),IF(AND(OR((LEN(G77)-1)=4,(LEN(G77)-1)=5),MID(G77,0+(LEN(G77)-1)-2,1)=":",ISNUMBER(VALUE(MID(G77,1,1))),IF((LEN(G77)-1)=5,ISNUMBER(VALUE(MID(G77,2,1))),TRUE),ISNUMBER(VALUE(MID(G77,0+(LEN(G77)-1)-1,1))),ISNUMBER(VALUE(MID(G77,0+(LEN(G77)-1),1))),VALUE(MID(G77,1,(LEN(G77)-1)-3))&lt;24,VALUE(MID(G77,0+(LEN(G77)-1)-1,2))&lt;60),VALUE(MID(G77,1,(LEN(G77)-1)-3))/24+VALUE(MID(G77,0+(LEN(G77)-1)-1,2))/1440,-1),IF(AND((LEN(G77)-1)&gt;=1,(LEN(G77)-1)&lt;=2,ISNUMBER(VALUE(MID(G77,1,1))),IF((LEN(G77)-1)=2,ISNUMBER(VALUE(MID(G77,2,1))),TRUE),VALUE(MID(G77,1,(LEN(G77)-1)))&lt;24),VALUE(MID(G77,1,(LEN(G77)-1)))/24,-1)),-1)))</x:f>
      </x:c>
      <x:c r="J77" s="76" t="n">
        <x:f>IF(OR(E77="",E77="В"),0,IF(OR(E77=$B$42,E77=$B$43,E77=$B$44,E77=$B$45,E77=$B$46),INDEX($G$42:$G$46,MATCH(E77,$B$42:$B$46,0)),$D$7))</x:f>
        <x:v>0</x:v>
      </x:c>
      <x:c r="K77" s="77" t="n">
        <x:f>IF(OR(L77="",L77="Выходной"),0,IF(L77="Готово",ROUND(24*MOD(I77-H77,1)-J77/60,10),"Проверить"))</x:f>
        <x:v>0</x:v>
      </x:c>
      <x:c r="L77" s="78" t="str">
        <x:f>IF(E77="","",IF(E77="В","Выходной",IF(LEN(TRIM($B$16))=0,"Нет имени",IF(COUNTIFS($B$10:$B$33,$B$16)&gt;1,"Повтор имени",IF(OR(E77=$B$42,E77=$B$43,E77=$B$44,E77=$B$45,E77=$B$46),IF(INDEX($I$42:$I$46,MATCH(E77,$B$42:$B$46,0))="Готово","Готово","Проверьте смену"),IF(OR(IFERROR(SEARCH("-",E77),0)=0,IFERROR(SEARCH("-",E77,SEARCH("-",E77)+1),0)&gt;0),"Нет кода",IF(OR(H77&lt;0,I77&lt;0),"Неверное время",IF(H77=I77,"Начало равно концу",IF(NOT(ISNUMBER($D$7)),"Проверьте перерыв",IF(OR($D$7&lt;0,$D$7&lt;&gt;INT($D$7)),"Проверьте перерыв",IF($D$7&gt;=ROUND(MOD(I77-H77,1)*1440,8),"Перерыв не меньше смены","Готово")))))))))))</x:f>
      </x:c>
      <x:c r="M77" s="3"/>
    </x:row>
    <x:row r="78" ht="30" customHeight="1">
      <x:c r="A78" s="3"/>
      <x:c r="B78" s="73" t="str">
        <x:f>IF($B$16="","",$B$16)</x:f>
      </x:c>
      <x:c r="C78" s="74" t="n">
        <x:f>IF(E$8="","",E$8)</x:f>
        <x:v>46350</x:v>
      </x:c>
      <x:c r="D78" s="73" t="str">
        <x:f>IF(E16="","",E16)</x:f>
      </x:c>
      <x:c r="E78" s="73" t="str">
        <x:f>IFERROR(UPPER(CONCATENATE("",SUBSTITUTE(CONCATENATE("",SUBSTITUTE(CONCATENATE("",SUBSTITUTE(TRIM(CONCATENATE("",D78))," ","")),"–","-")),"—","-"))),CONCATENATE("",D78))</x:f>
      </x:c>
      <x:c r="F78" s="73" t="str">
        <x:f>IFERROR(LEFT(CONCATENATE("[",E78),SEARCH("-",E78)),"")</x:f>
      </x:c>
      <x:c r="G78" s="73" t="str">
        <x:f>IFERROR(MID(CONCATENATE(E78,"]"),SEARCH("-",E78)+1,32),"")</x:f>
      </x:c>
      <x:c r="H78" s="75" t="str">
        <x:f>IF(OR(E78="",E78="В"),"",IF(OR(E78=$B$42,E78=$B$43,E78=$B$44,E78=$B$45,E78=$B$46),INDEX($E$42:$E$46,MATCH(E78,$B$42:$B$46,0)),IFERROR(IF(ISNUMBER(SEARCH(":",F78)),IF(AND(OR((LEN(F78)-1)=4,(LEN(F78)-1)=5),MID(F78,1+(LEN(F78)-1)-2,1)=":",ISNUMBER(VALUE(MID(F78,2,1))),IF((LEN(F78)-1)=5,ISNUMBER(VALUE(MID(F78,3,1))),TRUE),ISNUMBER(VALUE(MID(F78,1+(LEN(F78)-1)-1,1))),ISNUMBER(VALUE(MID(F78,1+(LEN(F78)-1),1))),VALUE(MID(F78,2,(LEN(F78)-1)-3))&lt;24,VALUE(MID(F78,1+(LEN(F78)-1)-1,2))&lt;60),VALUE(MID(F78,2,(LEN(F78)-1)-3))/24+VALUE(MID(F78,1+(LEN(F78)-1)-1,2))/1440,-1),IF(AND((LEN(F78)-1)&gt;=1,(LEN(F78)-1)&lt;=2,ISNUMBER(VALUE(MID(F78,2,1))),IF((LEN(F78)-1)=2,ISNUMBER(VALUE(MID(F78,3,1))),TRUE),VALUE(MID(F78,2,(LEN(F78)-1)))&lt;24),VALUE(MID(F78,2,(LEN(F78)-1)))/24,-1)),-1)))</x:f>
      </x:c>
      <x:c r="I78" s="75" t="str">
        <x:f>IF(OR(E78="",E78="В"),"",IF(OR(E78=$B$42,E78=$B$43,E78=$B$44,E78=$B$45,E78=$B$46),INDEX($F$42:$F$46,MATCH(E78,$B$42:$B$46,0)),IFERROR(IF(ISNUMBER(SEARCH(":",G78)),IF(AND(OR((LEN(G78)-1)=4,(LEN(G78)-1)=5),MID(G78,0+(LEN(G78)-1)-2,1)=":",ISNUMBER(VALUE(MID(G78,1,1))),IF((LEN(G78)-1)=5,ISNUMBER(VALUE(MID(G78,2,1))),TRUE),ISNUMBER(VALUE(MID(G78,0+(LEN(G78)-1)-1,1))),ISNUMBER(VALUE(MID(G78,0+(LEN(G78)-1),1))),VALUE(MID(G78,1,(LEN(G78)-1)-3))&lt;24,VALUE(MID(G78,0+(LEN(G78)-1)-1,2))&lt;60),VALUE(MID(G78,1,(LEN(G78)-1)-3))/24+VALUE(MID(G78,0+(LEN(G78)-1)-1,2))/1440,-1),IF(AND((LEN(G78)-1)&gt;=1,(LEN(G78)-1)&lt;=2,ISNUMBER(VALUE(MID(G78,1,1))),IF((LEN(G78)-1)=2,ISNUMBER(VALUE(MID(G78,2,1))),TRUE),VALUE(MID(G78,1,(LEN(G78)-1)))&lt;24),VALUE(MID(G78,1,(LEN(G78)-1)))/24,-1)),-1)))</x:f>
      </x:c>
      <x:c r="J78" s="76" t="n">
        <x:f>IF(OR(E78="",E78="В"),0,IF(OR(E78=$B$42,E78=$B$43,E78=$B$44,E78=$B$45,E78=$B$46),INDEX($G$42:$G$46,MATCH(E78,$B$42:$B$46,0)),$D$7))</x:f>
        <x:v>0</x:v>
      </x:c>
      <x:c r="K78" s="77" t="n">
        <x:f>IF(OR(L78="",L78="Выходной"),0,IF(L78="Готово",ROUND(24*MOD(I78-H78,1)-J78/60,10),"Проверить"))</x:f>
        <x:v>0</x:v>
      </x:c>
      <x:c r="L78" s="78" t="str">
        <x:f>IF(E78="","",IF(E78="В","Выходной",IF(LEN(TRIM($B$16))=0,"Нет имени",IF(COUNTIFS($B$10:$B$33,$B$16)&gt;1,"Повтор имени",IF(OR(E78=$B$42,E78=$B$43,E78=$B$44,E78=$B$45,E78=$B$46),IF(INDEX($I$42:$I$46,MATCH(E78,$B$42:$B$46,0))="Готово","Готово","Проверьте смену"),IF(OR(IFERROR(SEARCH("-",E78),0)=0,IFERROR(SEARCH("-",E78,SEARCH("-",E78)+1),0)&gt;0),"Нет кода",IF(OR(H78&lt;0,I78&lt;0),"Неверное время",IF(H78=I78,"Начало равно концу",IF(NOT(ISNUMBER($D$7)),"Проверьте перерыв",IF(OR($D$7&lt;0,$D$7&lt;&gt;INT($D$7)),"Проверьте перерыв",IF($D$7&gt;=ROUND(MOD(I78-H78,1)*1440,8),"Перерыв не меньше смены","Готово")))))))))))</x:f>
      </x:c>
      <x:c r="M78" s="3"/>
    </x:row>
    <x:row r="79" ht="30" customHeight="1">
      <x:c r="A79" s="3"/>
      <x:c r="B79" s="73" t="str">
        <x:f>IF($B$16="","",$B$16)</x:f>
      </x:c>
      <x:c r="C79" s="74" t="n">
        <x:f>IF(F$8="","",F$8)</x:f>
        <x:v>46351</x:v>
      </x:c>
      <x:c r="D79" s="73" t="str">
        <x:f>IF(F16="","",F16)</x:f>
      </x:c>
      <x:c r="E79" s="73" t="str">
        <x:f>IFERROR(UPPER(CONCATENATE("",SUBSTITUTE(CONCATENATE("",SUBSTITUTE(CONCATENATE("",SUBSTITUTE(TRIM(CONCATENATE("",D79))," ","")),"–","-")),"—","-"))),CONCATENATE("",D79))</x:f>
      </x:c>
      <x:c r="F79" s="73" t="str">
        <x:f>IFERROR(LEFT(CONCATENATE("[",E79),SEARCH("-",E79)),"")</x:f>
      </x:c>
      <x:c r="G79" s="73" t="str">
        <x:f>IFERROR(MID(CONCATENATE(E79,"]"),SEARCH("-",E79)+1,32),"")</x:f>
      </x:c>
      <x:c r="H79" s="75" t="str">
        <x:f>IF(OR(E79="",E79="В"),"",IF(OR(E79=$B$42,E79=$B$43,E79=$B$44,E79=$B$45,E79=$B$46),INDEX($E$42:$E$46,MATCH(E79,$B$42:$B$46,0)),IFERROR(IF(ISNUMBER(SEARCH(":",F79)),IF(AND(OR((LEN(F79)-1)=4,(LEN(F79)-1)=5),MID(F79,1+(LEN(F79)-1)-2,1)=":",ISNUMBER(VALUE(MID(F79,2,1))),IF((LEN(F79)-1)=5,ISNUMBER(VALUE(MID(F79,3,1))),TRUE),ISNUMBER(VALUE(MID(F79,1+(LEN(F79)-1)-1,1))),ISNUMBER(VALUE(MID(F79,1+(LEN(F79)-1),1))),VALUE(MID(F79,2,(LEN(F79)-1)-3))&lt;24,VALUE(MID(F79,1+(LEN(F79)-1)-1,2))&lt;60),VALUE(MID(F79,2,(LEN(F79)-1)-3))/24+VALUE(MID(F79,1+(LEN(F79)-1)-1,2))/1440,-1),IF(AND((LEN(F79)-1)&gt;=1,(LEN(F79)-1)&lt;=2,ISNUMBER(VALUE(MID(F79,2,1))),IF((LEN(F79)-1)=2,ISNUMBER(VALUE(MID(F79,3,1))),TRUE),VALUE(MID(F79,2,(LEN(F79)-1)))&lt;24),VALUE(MID(F79,2,(LEN(F79)-1)))/24,-1)),-1)))</x:f>
      </x:c>
      <x:c r="I79" s="75" t="str">
        <x:f>IF(OR(E79="",E79="В"),"",IF(OR(E79=$B$42,E79=$B$43,E79=$B$44,E79=$B$45,E79=$B$46),INDEX($F$42:$F$46,MATCH(E79,$B$42:$B$46,0)),IFERROR(IF(ISNUMBER(SEARCH(":",G79)),IF(AND(OR((LEN(G79)-1)=4,(LEN(G79)-1)=5),MID(G79,0+(LEN(G79)-1)-2,1)=":",ISNUMBER(VALUE(MID(G79,1,1))),IF((LEN(G79)-1)=5,ISNUMBER(VALUE(MID(G79,2,1))),TRUE),ISNUMBER(VALUE(MID(G79,0+(LEN(G79)-1)-1,1))),ISNUMBER(VALUE(MID(G79,0+(LEN(G79)-1),1))),VALUE(MID(G79,1,(LEN(G79)-1)-3))&lt;24,VALUE(MID(G79,0+(LEN(G79)-1)-1,2))&lt;60),VALUE(MID(G79,1,(LEN(G79)-1)-3))/24+VALUE(MID(G79,0+(LEN(G79)-1)-1,2))/1440,-1),IF(AND((LEN(G79)-1)&gt;=1,(LEN(G79)-1)&lt;=2,ISNUMBER(VALUE(MID(G79,1,1))),IF((LEN(G79)-1)=2,ISNUMBER(VALUE(MID(G79,2,1))),TRUE),VALUE(MID(G79,1,(LEN(G79)-1)))&lt;24),VALUE(MID(G79,1,(LEN(G79)-1)))/24,-1)),-1)))</x:f>
      </x:c>
      <x:c r="J79" s="76" t="n">
        <x:f>IF(OR(E79="",E79="В"),0,IF(OR(E79=$B$42,E79=$B$43,E79=$B$44,E79=$B$45,E79=$B$46),INDEX($G$42:$G$46,MATCH(E79,$B$42:$B$46,0)),$D$7))</x:f>
        <x:v>0</x:v>
      </x:c>
      <x:c r="K79" s="77" t="n">
        <x:f>IF(OR(L79="",L79="Выходной"),0,IF(L79="Готово",ROUND(24*MOD(I79-H79,1)-J79/60,10),"Проверить"))</x:f>
        <x:v>0</x:v>
      </x:c>
      <x:c r="L79" s="78" t="str">
        <x:f>IF(E79="","",IF(E79="В","Выходной",IF(LEN(TRIM($B$16))=0,"Нет имени",IF(COUNTIFS($B$10:$B$33,$B$16)&gt;1,"Повтор имени",IF(OR(E79=$B$42,E79=$B$43,E79=$B$44,E79=$B$45,E79=$B$46),IF(INDEX($I$42:$I$46,MATCH(E79,$B$42:$B$46,0))="Готово","Готово","Проверьте смену"),IF(OR(IFERROR(SEARCH("-",E79),0)=0,IFERROR(SEARCH("-",E79,SEARCH("-",E79)+1),0)&gt;0),"Нет кода",IF(OR(H79&lt;0,I79&lt;0),"Неверное время",IF(H79=I79,"Начало равно концу",IF(NOT(ISNUMBER($D$7)),"Проверьте перерыв",IF(OR($D$7&lt;0,$D$7&lt;&gt;INT($D$7)),"Проверьте перерыв",IF($D$7&gt;=ROUND(MOD(I79-H79,1)*1440,8),"Перерыв не меньше смены","Готово")))))))))))</x:f>
      </x:c>
      <x:c r="M79" s="3"/>
    </x:row>
    <x:row r="80" ht="30" customHeight="1">
      <x:c r="A80" s="3"/>
      <x:c r="B80" s="73" t="str">
        <x:f>IF($B$16="","",$B$16)</x:f>
      </x:c>
      <x:c r="C80" s="74" t="n">
        <x:f>IF(G$8="","",G$8)</x:f>
        <x:v>46352</x:v>
      </x:c>
      <x:c r="D80" s="73" t="str">
        <x:f>IF(G16="","",G16)</x:f>
      </x:c>
      <x:c r="E80" s="73" t="str">
        <x:f>IFERROR(UPPER(CONCATENATE("",SUBSTITUTE(CONCATENATE("",SUBSTITUTE(CONCATENATE("",SUBSTITUTE(TRIM(CONCATENATE("",D80))," ","")),"–","-")),"—","-"))),CONCATENATE("",D80))</x:f>
      </x:c>
      <x:c r="F80" s="73" t="str">
        <x:f>IFERROR(LEFT(CONCATENATE("[",E80),SEARCH("-",E80)),"")</x:f>
      </x:c>
      <x:c r="G80" s="73" t="str">
        <x:f>IFERROR(MID(CONCATENATE(E80,"]"),SEARCH("-",E80)+1,32),"")</x:f>
      </x:c>
      <x:c r="H80" s="75" t="str">
        <x:f>IF(OR(E80="",E80="В"),"",IF(OR(E80=$B$42,E80=$B$43,E80=$B$44,E80=$B$45,E80=$B$46),INDEX($E$42:$E$46,MATCH(E80,$B$42:$B$46,0)),IFERROR(IF(ISNUMBER(SEARCH(":",F80)),IF(AND(OR((LEN(F80)-1)=4,(LEN(F80)-1)=5),MID(F80,1+(LEN(F80)-1)-2,1)=":",ISNUMBER(VALUE(MID(F80,2,1))),IF((LEN(F80)-1)=5,ISNUMBER(VALUE(MID(F80,3,1))),TRUE),ISNUMBER(VALUE(MID(F80,1+(LEN(F80)-1)-1,1))),ISNUMBER(VALUE(MID(F80,1+(LEN(F80)-1),1))),VALUE(MID(F80,2,(LEN(F80)-1)-3))&lt;24,VALUE(MID(F80,1+(LEN(F80)-1)-1,2))&lt;60),VALUE(MID(F80,2,(LEN(F80)-1)-3))/24+VALUE(MID(F80,1+(LEN(F80)-1)-1,2))/1440,-1),IF(AND((LEN(F80)-1)&gt;=1,(LEN(F80)-1)&lt;=2,ISNUMBER(VALUE(MID(F80,2,1))),IF((LEN(F80)-1)=2,ISNUMBER(VALUE(MID(F80,3,1))),TRUE),VALUE(MID(F80,2,(LEN(F80)-1)))&lt;24),VALUE(MID(F80,2,(LEN(F80)-1)))/24,-1)),-1)))</x:f>
      </x:c>
      <x:c r="I80" s="75" t="str">
        <x:f>IF(OR(E80="",E80="В"),"",IF(OR(E80=$B$42,E80=$B$43,E80=$B$44,E80=$B$45,E80=$B$46),INDEX($F$42:$F$46,MATCH(E80,$B$42:$B$46,0)),IFERROR(IF(ISNUMBER(SEARCH(":",G80)),IF(AND(OR((LEN(G80)-1)=4,(LEN(G80)-1)=5),MID(G80,0+(LEN(G80)-1)-2,1)=":",ISNUMBER(VALUE(MID(G80,1,1))),IF((LEN(G80)-1)=5,ISNUMBER(VALUE(MID(G80,2,1))),TRUE),ISNUMBER(VALUE(MID(G80,0+(LEN(G80)-1)-1,1))),ISNUMBER(VALUE(MID(G80,0+(LEN(G80)-1),1))),VALUE(MID(G80,1,(LEN(G80)-1)-3))&lt;24,VALUE(MID(G80,0+(LEN(G80)-1)-1,2))&lt;60),VALUE(MID(G80,1,(LEN(G80)-1)-3))/24+VALUE(MID(G80,0+(LEN(G80)-1)-1,2))/1440,-1),IF(AND((LEN(G80)-1)&gt;=1,(LEN(G80)-1)&lt;=2,ISNUMBER(VALUE(MID(G80,1,1))),IF((LEN(G80)-1)=2,ISNUMBER(VALUE(MID(G80,2,1))),TRUE),VALUE(MID(G80,1,(LEN(G80)-1)))&lt;24),VALUE(MID(G80,1,(LEN(G80)-1)))/24,-1)),-1)))</x:f>
      </x:c>
      <x:c r="J80" s="76" t="n">
        <x:f>IF(OR(E80="",E80="В"),0,IF(OR(E80=$B$42,E80=$B$43,E80=$B$44,E80=$B$45,E80=$B$46),INDEX($G$42:$G$46,MATCH(E80,$B$42:$B$46,0)),$D$7))</x:f>
        <x:v>0</x:v>
      </x:c>
      <x:c r="K80" s="77" t="n">
        <x:f>IF(OR(L80="",L80="Выходной"),0,IF(L80="Готово",ROUND(24*MOD(I80-H80,1)-J80/60,10),"Проверить"))</x:f>
        <x:v>0</x:v>
      </x:c>
      <x:c r="L80" s="78" t="str">
        <x:f>IF(E80="","",IF(E80="В","Выходной",IF(LEN(TRIM($B$16))=0,"Нет имени",IF(COUNTIFS($B$10:$B$33,$B$16)&gt;1,"Повтор имени",IF(OR(E80=$B$42,E80=$B$43,E80=$B$44,E80=$B$45,E80=$B$46),IF(INDEX($I$42:$I$46,MATCH(E80,$B$42:$B$46,0))="Готово","Готово","Проверьте смену"),IF(OR(IFERROR(SEARCH("-",E80),0)=0,IFERROR(SEARCH("-",E80,SEARCH("-",E80)+1),0)&gt;0),"Нет кода",IF(OR(H80&lt;0,I80&lt;0),"Неверное время",IF(H80=I80,"Начало равно концу",IF(NOT(ISNUMBER($D$7)),"Проверьте перерыв",IF(OR($D$7&lt;0,$D$7&lt;&gt;INT($D$7)),"Проверьте перерыв",IF($D$7&gt;=ROUND(MOD(I80-H80,1)*1440,8),"Перерыв не меньше смены","Готово")))))))))))</x:f>
      </x:c>
      <x:c r="M80" s="3"/>
    </x:row>
    <x:row r="81" ht="30" customHeight="1">
      <x:c r="A81" s="3"/>
      <x:c r="B81" s="73" t="str">
        <x:f>IF($B$16="","",$B$16)</x:f>
      </x:c>
      <x:c r="C81" s="74" t="n">
        <x:f>IF(H$8="","",H$8)</x:f>
        <x:v>46353</x:v>
      </x:c>
      <x:c r="D81" s="73" t="str">
        <x:f>IF(H16="","",H16)</x:f>
      </x:c>
      <x:c r="E81" s="73" t="str">
        <x:f>IFERROR(UPPER(CONCATENATE("",SUBSTITUTE(CONCATENATE("",SUBSTITUTE(CONCATENATE("",SUBSTITUTE(TRIM(CONCATENATE("",D81))," ","")),"–","-")),"—","-"))),CONCATENATE("",D81))</x:f>
      </x:c>
      <x:c r="F81" s="73" t="str">
        <x:f>IFERROR(LEFT(CONCATENATE("[",E81),SEARCH("-",E81)),"")</x:f>
      </x:c>
      <x:c r="G81" s="73" t="str">
        <x:f>IFERROR(MID(CONCATENATE(E81,"]"),SEARCH("-",E81)+1,32),"")</x:f>
      </x:c>
      <x:c r="H81" s="75" t="str">
        <x:f>IF(OR(E81="",E81="В"),"",IF(OR(E81=$B$42,E81=$B$43,E81=$B$44,E81=$B$45,E81=$B$46),INDEX($E$42:$E$46,MATCH(E81,$B$42:$B$46,0)),IFERROR(IF(ISNUMBER(SEARCH(":",F81)),IF(AND(OR((LEN(F81)-1)=4,(LEN(F81)-1)=5),MID(F81,1+(LEN(F81)-1)-2,1)=":",ISNUMBER(VALUE(MID(F81,2,1))),IF((LEN(F81)-1)=5,ISNUMBER(VALUE(MID(F81,3,1))),TRUE),ISNUMBER(VALUE(MID(F81,1+(LEN(F81)-1)-1,1))),ISNUMBER(VALUE(MID(F81,1+(LEN(F81)-1),1))),VALUE(MID(F81,2,(LEN(F81)-1)-3))&lt;24,VALUE(MID(F81,1+(LEN(F81)-1)-1,2))&lt;60),VALUE(MID(F81,2,(LEN(F81)-1)-3))/24+VALUE(MID(F81,1+(LEN(F81)-1)-1,2))/1440,-1),IF(AND((LEN(F81)-1)&gt;=1,(LEN(F81)-1)&lt;=2,ISNUMBER(VALUE(MID(F81,2,1))),IF((LEN(F81)-1)=2,ISNUMBER(VALUE(MID(F81,3,1))),TRUE),VALUE(MID(F81,2,(LEN(F81)-1)))&lt;24),VALUE(MID(F81,2,(LEN(F81)-1)))/24,-1)),-1)))</x:f>
      </x:c>
      <x:c r="I81" s="75" t="str">
        <x:f>IF(OR(E81="",E81="В"),"",IF(OR(E81=$B$42,E81=$B$43,E81=$B$44,E81=$B$45,E81=$B$46),INDEX($F$42:$F$46,MATCH(E81,$B$42:$B$46,0)),IFERROR(IF(ISNUMBER(SEARCH(":",G81)),IF(AND(OR((LEN(G81)-1)=4,(LEN(G81)-1)=5),MID(G81,0+(LEN(G81)-1)-2,1)=":",ISNUMBER(VALUE(MID(G81,1,1))),IF((LEN(G81)-1)=5,ISNUMBER(VALUE(MID(G81,2,1))),TRUE),ISNUMBER(VALUE(MID(G81,0+(LEN(G81)-1)-1,1))),ISNUMBER(VALUE(MID(G81,0+(LEN(G81)-1),1))),VALUE(MID(G81,1,(LEN(G81)-1)-3))&lt;24,VALUE(MID(G81,0+(LEN(G81)-1)-1,2))&lt;60),VALUE(MID(G81,1,(LEN(G81)-1)-3))/24+VALUE(MID(G81,0+(LEN(G81)-1)-1,2))/1440,-1),IF(AND((LEN(G81)-1)&gt;=1,(LEN(G81)-1)&lt;=2,ISNUMBER(VALUE(MID(G81,1,1))),IF((LEN(G81)-1)=2,ISNUMBER(VALUE(MID(G81,2,1))),TRUE),VALUE(MID(G81,1,(LEN(G81)-1)))&lt;24),VALUE(MID(G81,1,(LEN(G81)-1)))/24,-1)),-1)))</x:f>
      </x:c>
      <x:c r="J81" s="76" t="n">
        <x:f>IF(OR(E81="",E81="В"),0,IF(OR(E81=$B$42,E81=$B$43,E81=$B$44,E81=$B$45,E81=$B$46),INDEX($G$42:$G$46,MATCH(E81,$B$42:$B$46,0)),$D$7))</x:f>
        <x:v>0</x:v>
      </x:c>
      <x:c r="K81" s="77" t="n">
        <x:f>IF(OR(L81="",L81="Выходной"),0,IF(L81="Готово",ROUND(24*MOD(I81-H81,1)-J81/60,10),"Проверить"))</x:f>
        <x:v>0</x:v>
      </x:c>
      <x:c r="L81" s="78" t="str">
        <x:f>IF(E81="","",IF(E81="В","Выходной",IF(LEN(TRIM($B$16))=0,"Нет имени",IF(COUNTIFS($B$10:$B$33,$B$16)&gt;1,"Повтор имени",IF(OR(E81=$B$42,E81=$B$43,E81=$B$44,E81=$B$45,E81=$B$46),IF(INDEX($I$42:$I$46,MATCH(E81,$B$42:$B$46,0))="Готово","Готово","Проверьте смену"),IF(OR(IFERROR(SEARCH("-",E81),0)=0,IFERROR(SEARCH("-",E81,SEARCH("-",E81)+1),0)&gt;0),"Нет кода",IF(OR(H81&lt;0,I81&lt;0),"Неверное время",IF(H81=I81,"Начало равно концу",IF(NOT(ISNUMBER($D$7)),"Проверьте перерыв",IF(OR($D$7&lt;0,$D$7&lt;&gt;INT($D$7)),"Проверьте перерыв",IF($D$7&gt;=ROUND(MOD(I81-H81,1)*1440,8),"Перерыв не меньше смены","Готово")))))))))))</x:f>
      </x:c>
      <x:c r="M81" s="3"/>
    </x:row>
    <x:row r="82" ht="30" customHeight="1">
      <x:c r="A82" s="3"/>
      <x:c r="B82" s="73" t="str">
        <x:f>IF($B$16="","",$B$16)</x:f>
      </x:c>
      <x:c r="C82" s="74" t="n">
        <x:f>IF(I$8="","",I$8)</x:f>
        <x:v>46354</x:v>
      </x:c>
      <x:c r="D82" s="73" t="str">
        <x:f>IF(I16="","",I16)</x:f>
      </x:c>
      <x:c r="E82" s="73" t="str">
        <x:f>IFERROR(UPPER(CONCATENATE("",SUBSTITUTE(CONCATENATE("",SUBSTITUTE(CONCATENATE("",SUBSTITUTE(TRIM(CONCATENATE("",D82))," ","")),"–","-")),"—","-"))),CONCATENATE("",D82))</x:f>
      </x:c>
      <x:c r="F82" s="73" t="str">
        <x:f>IFERROR(LEFT(CONCATENATE("[",E82),SEARCH("-",E82)),"")</x:f>
      </x:c>
      <x:c r="G82" s="73" t="str">
        <x:f>IFERROR(MID(CONCATENATE(E82,"]"),SEARCH("-",E82)+1,32),"")</x:f>
      </x:c>
      <x:c r="H82" s="75" t="str">
        <x:f>IF(OR(E82="",E82="В"),"",IF(OR(E82=$B$42,E82=$B$43,E82=$B$44,E82=$B$45,E82=$B$46),INDEX($E$42:$E$46,MATCH(E82,$B$42:$B$46,0)),IFERROR(IF(ISNUMBER(SEARCH(":",F82)),IF(AND(OR((LEN(F82)-1)=4,(LEN(F82)-1)=5),MID(F82,1+(LEN(F82)-1)-2,1)=":",ISNUMBER(VALUE(MID(F82,2,1))),IF((LEN(F82)-1)=5,ISNUMBER(VALUE(MID(F82,3,1))),TRUE),ISNUMBER(VALUE(MID(F82,1+(LEN(F82)-1)-1,1))),ISNUMBER(VALUE(MID(F82,1+(LEN(F82)-1),1))),VALUE(MID(F82,2,(LEN(F82)-1)-3))&lt;24,VALUE(MID(F82,1+(LEN(F82)-1)-1,2))&lt;60),VALUE(MID(F82,2,(LEN(F82)-1)-3))/24+VALUE(MID(F82,1+(LEN(F82)-1)-1,2))/1440,-1),IF(AND((LEN(F82)-1)&gt;=1,(LEN(F82)-1)&lt;=2,ISNUMBER(VALUE(MID(F82,2,1))),IF((LEN(F82)-1)=2,ISNUMBER(VALUE(MID(F82,3,1))),TRUE),VALUE(MID(F82,2,(LEN(F82)-1)))&lt;24),VALUE(MID(F82,2,(LEN(F82)-1)))/24,-1)),-1)))</x:f>
      </x:c>
      <x:c r="I82" s="75" t="str">
        <x:f>IF(OR(E82="",E82="В"),"",IF(OR(E82=$B$42,E82=$B$43,E82=$B$44,E82=$B$45,E82=$B$46),INDEX($F$42:$F$46,MATCH(E82,$B$42:$B$46,0)),IFERROR(IF(ISNUMBER(SEARCH(":",G82)),IF(AND(OR((LEN(G82)-1)=4,(LEN(G82)-1)=5),MID(G82,0+(LEN(G82)-1)-2,1)=":",ISNUMBER(VALUE(MID(G82,1,1))),IF((LEN(G82)-1)=5,ISNUMBER(VALUE(MID(G82,2,1))),TRUE),ISNUMBER(VALUE(MID(G82,0+(LEN(G82)-1)-1,1))),ISNUMBER(VALUE(MID(G82,0+(LEN(G82)-1),1))),VALUE(MID(G82,1,(LEN(G82)-1)-3))&lt;24,VALUE(MID(G82,0+(LEN(G82)-1)-1,2))&lt;60),VALUE(MID(G82,1,(LEN(G82)-1)-3))/24+VALUE(MID(G82,0+(LEN(G82)-1)-1,2))/1440,-1),IF(AND((LEN(G82)-1)&gt;=1,(LEN(G82)-1)&lt;=2,ISNUMBER(VALUE(MID(G82,1,1))),IF((LEN(G82)-1)=2,ISNUMBER(VALUE(MID(G82,2,1))),TRUE),VALUE(MID(G82,1,(LEN(G82)-1)))&lt;24),VALUE(MID(G82,1,(LEN(G82)-1)))/24,-1)),-1)))</x:f>
      </x:c>
      <x:c r="J82" s="76" t="n">
        <x:f>IF(OR(E82="",E82="В"),0,IF(OR(E82=$B$42,E82=$B$43,E82=$B$44,E82=$B$45,E82=$B$46),INDEX($G$42:$G$46,MATCH(E82,$B$42:$B$46,0)),$D$7))</x:f>
        <x:v>0</x:v>
      </x:c>
      <x:c r="K82" s="77" t="n">
        <x:f>IF(OR(L82="",L82="Выходной"),0,IF(L82="Готово",ROUND(24*MOD(I82-H82,1)-J82/60,10),"Проверить"))</x:f>
        <x:v>0</x:v>
      </x:c>
      <x:c r="L82" s="78" t="str">
        <x:f>IF(E82="","",IF(E82="В","Выходной",IF(LEN(TRIM($B$16))=0,"Нет имени",IF(COUNTIFS($B$10:$B$33,$B$16)&gt;1,"Повтор имени",IF(OR(E82=$B$42,E82=$B$43,E82=$B$44,E82=$B$45,E82=$B$46),IF(INDEX($I$42:$I$46,MATCH(E82,$B$42:$B$46,0))="Готово","Готово","Проверьте смену"),IF(OR(IFERROR(SEARCH("-",E82),0)=0,IFERROR(SEARCH("-",E82,SEARCH("-",E82)+1),0)&gt;0),"Нет кода",IF(OR(H82&lt;0,I82&lt;0),"Неверное время",IF(H82=I82,"Начало равно концу",IF(NOT(ISNUMBER($D$7)),"Проверьте перерыв",IF(OR($D$7&lt;0,$D$7&lt;&gt;INT($D$7)),"Проверьте перерыв",IF($D$7&gt;=ROUND(MOD(I82-H82,1)*1440,8),"Перерыв не меньше смены","Готово")))))))))))</x:f>
      </x:c>
      <x:c r="M82" s="3"/>
    </x:row>
    <x:row r="83" ht="30" customHeight="1">
      <x:c r="A83" s="3"/>
      <x:c r="B83" s="73" t="str">
        <x:f>IF($B$16="","",$B$16)</x:f>
      </x:c>
      <x:c r="C83" s="74" t="n">
        <x:f>IF(J$8="","",J$8)</x:f>
        <x:v>46355</x:v>
      </x:c>
      <x:c r="D83" s="73" t="str">
        <x:f>IF(J16="","",J16)</x:f>
      </x:c>
      <x:c r="E83" s="73" t="str">
        <x:f>IFERROR(UPPER(CONCATENATE("",SUBSTITUTE(CONCATENATE("",SUBSTITUTE(CONCATENATE("",SUBSTITUTE(TRIM(CONCATENATE("",D83))," ","")),"–","-")),"—","-"))),CONCATENATE("",D83))</x:f>
      </x:c>
      <x:c r="F83" s="73" t="str">
        <x:f>IFERROR(LEFT(CONCATENATE("[",E83),SEARCH("-",E83)),"")</x:f>
      </x:c>
      <x:c r="G83" s="73" t="str">
        <x:f>IFERROR(MID(CONCATENATE(E83,"]"),SEARCH("-",E83)+1,32),"")</x:f>
      </x:c>
      <x:c r="H83" s="75" t="str">
        <x:f>IF(OR(E83="",E83="В"),"",IF(OR(E83=$B$42,E83=$B$43,E83=$B$44,E83=$B$45,E83=$B$46),INDEX($E$42:$E$46,MATCH(E83,$B$42:$B$46,0)),IFERROR(IF(ISNUMBER(SEARCH(":",F83)),IF(AND(OR((LEN(F83)-1)=4,(LEN(F83)-1)=5),MID(F83,1+(LEN(F83)-1)-2,1)=":",ISNUMBER(VALUE(MID(F83,2,1))),IF((LEN(F83)-1)=5,ISNUMBER(VALUE(MID(F83,3,1))),TRUE),ISNUMBER(VALUE(MID(F83,1+(LEN(F83)-1)-1,1))),ISNUMBER(VALUE(MID(F83,1+(LEN(F83)-1),1))),VALUE(MID(F83,2,(LEN(F83)-1)-3))&lt;24,VALUE(MID(F83,1+(LEN(F83)-1)-1,2))&lt;60),VALUE(MID(F83,2,(LEN(F83)-1)-3))/24+VALUE(MID(F83,1+(LEN(F83)-1)-1,2))/1440,-1),IF(AND((LEN(F83)-1)&gt;=1,(LEN(F83)-1)&lt;=2,ISNUMBER(VALUE(MID(F83,2,1))),IF((LEN(F83)-1)=2,ISNUMBER(VALUE(MID(F83,3,1))),TRUE),VALUE(MID(F83,2,(LEN(F83)-1)))&lt;24),VALUE(MID(F83,2,(LEN(F83)-1)))/24,-1)),-1)))</x:f>
      </x:c>
      <x:c r="I83" s="75" t="str">
        <x:f>IF(OR(E83="",E83="В"),"",IF(OR(E83=$B$42,E83=$B$43,E83=$B$44,E83=$B$45,E83=$B$46),INDEX($F$42:$F$46,MATCH(E83,$B$42:$B$46,0)),IFERROR(IF(ISNUMBER(SEARCH(":",G83)),IF(AND(OR((LEN(G83)-1)=4,(LEN(G83)-1)=5),MID(G83,0+(LEN(G83)-1)-2,1)=":",ISNUMBER(VALUE(MID(G83,1,1))),IF((LEN(G83)-1)=5,ISNUMBER(VALUE(MID(G83,2,1))),TRUE),ISNUMBER(VALUE(MID(G83,0+(LEN(G83)-1)-1,1))),ISNUMBER(VALUE(MID(G83,0+(LEN(G83)-1),1))),VALUE(MID(G83,1,(LEN(G83)-1)-3))&lt;24,VALUE(MID(G83,0+(LEN(G83)-1)-1,2))&lt;60),VALUE(MID(G83,1,(LEN(G83)-1)-3))/24+VALUE(MID(G83,0+(LEN(G83)-1)-1,2))/1440,-1),IF(AND((LEN(G83)-1)&gt;=1,(LEN(G83)-1)&lt;=2,ISNUMBER(VALUE(MID(G83,1,1))),IF((LEN(G83)-1)=2,ISNUMBER(VALUE(MID(G83,2,1))),TRUE),VALUE(MID(G83,1,(LEN(G83)-1)))&lt;24),VALUE(MID(G83,1,(LEN(G83)-1)))/24,-1)),-1)))</x:f>
      </x:c>
      <x:c r="J83" s="76" t="n">
        <x:f>IF(OR(E83="",E83="В"),0,IF(OR(E83=$B$42,E83=$B$43,E83=$B$44,E83=$B$45,E83=$B$46),INDEX($G$42:$G$46,MATCH(E83,$B$42:$B$46,0)),$D$7))</x:f>
        <x:v>0</x:v>
      </x:c>
      <x:c r="K83" s="77" t="n">
        <x:f>IF(OR(L83="",L83="Выходной"),0,IF(L83="Готово",ROUND(24*MOD(I83-H83,1)-J83/60,10),"Проверить"))</x:f>
        <x:v>0</x:v>
      </x:c>
      <x:c r="L83" s="78" t="str">
        <x:f>IF(E83="","",IF(E83="В","Выходной",IF(LEN(TRIM($B$16))=0,"Нет имени",IF(COUNTIFS($B$10:$B$33,$B$16)&gt;1,"Повтор имени",IF(OR(E83=$B$42,E83=$B$43,E83=$B$44,E83=$B$45,E83=$B$46),IF(INDEX($I$42:$I$46,MATCH(E83,$B$42:$B$46,0))="Готово","Готово","Проверьте смену"),IF(OR(IFERROR(SEARCH("-",E83),0)=0,IFERROR(SEARCH("-",E83,SEARCH("-",E83)+1),0)&gt;0),"Нет кода",IF(OR(H83&lt;0,I83&lt;0),"Неверное время",IF(H83=I83,"Начало равно концу",IF(NOT(ISNUMBER($D$7)),"Проверьте перерыв",IF(OR($D$7&lt;0,$D$7&lt;&gt;INT($D$7)),"Проверьте перерыв",IF($D$7&gt;=ROUND(MOD(I83-H83,1)*1440,8),"Перерыв не меньше смены","Готово")))))))))))</x:f>
      </x:c>
      <x:c r="M83" s="3"/>
    </x:row>
    <x:row r="84" ht="30" customHeight="1">
      <x:c r="A84" s="3"/>
      <x:c r="B84" s="73" t="str">
        <x:f>IF($B$18="","",$B$18)</x:f>
      </x:c>
      <x:c r="C84" s="74" t="n">
        <x:f>IF(D$8="","",D$8)</x:f>
        <x:v>46349</x:v>
      </x:c>
      <x:c r="D84" s="73" t="str">
        <x:f>IF(D18="","",D18)</x:f>
      </x:c>
      <x:c r="E84" s="73" t="str">
        <x:f>IFERROR(UPPER(CONCATENATE("",SUBSTITUTE(CONCATENATE("",SUBSTITUTE(CONCATENATE("",SUBSTITUTE(TRIM(CONCATENATE("",D84))," ","")),"–","-")),"—","-"))),CONCATENATE("",D84))</x:f>
      </x:c>
      <x:c r="F84" s="73" t="str">
        <x:f>IFERROR(LEFT(CONCATENATE("[",E84),SEARCH("-",E84)),"")</x:f>
      </x:c>
      <x:c r="G84" s="73" t="str">
        <x:f>IFERROR(MID(CONCATENATE(E84,"]"),SEARCH("-",E84)+1,32),"")</x:f>
      </x:c>
      <x:c r="H84" s="75" t="str">
        <x:f>IF(OR(E84="",E84="В"),"",IF(OR(E84=$B$42,E84=$B$43,E84=$B$44,E84=$B$45,E84=$B$46),INDEX($E$42:$E$46,MATCH(E84,$B$42:$B$46,0)),IFERROR(IF(ISNUMBER(SEARCH(":",F84)),IF(AND(OR((LEN(F84)-1)=4,(LEN(F84)-1)=5),MID(F84,1+(LEN(F84)-1)-2,1)=":",ISNUMBER(VALUE(MID(F84,2,1))),IF((LEN(F84)-1)=5,ISNUMBER(VALUE(MID(F84,3,1))),TRUE),ISNUMBER(VALUE(MID(F84,1+(LEN(F84)-1)-1,1))),ISNUMBER(VALUE(MID(F84,1+(LEN(F84)-1),1))),VALUE(MID(F84,2,(LEN(F84)-1)-3))&lt;24,VALUE(MID(F84,1+(LEN(F84)-1)-1,2))&lt;60),VALUE(MID(F84,2,(LEN(F84)-1)-3))/24+VALUE(MID(F84,1+(LEN(F84)-1)-1,2))/1440,-1),IF(AND((LEN(F84)-1)&gt;=1,(LEN(F84)-1)&lt;=2,ISNUMBER(VALUE(MID(F84,2,1))),IF((LEN(F84)-1)=2,ISNUMBER(VALUE(MID(F84,3,1))),TRUE),VALUE(MID(F84,2,(LEN(F84)-1)))&lt;24),VALUE(MID(F84,2,(LEN(F84)-1)))/24,-1)),-1)))</x:f>
      </x:c>
      <x:c r="I84" s="75" t="str">
        <x:f>IF(OR(E84="",E84="В"),"",IF(OR(E84=$B$42,E84=$B$43,E84=$B$44,E84=$B$45,E84=$B$46),INDEX($F$42:$F$46,MATCH(E84,$B$42:$B$46,0)),IFERROR(IF(ISNUMBER(SEARCH(":",G84)),IF(AND(OR((LEN(G84)-1)=4,(LEN(G84)-1)=5),MID(G84,0+(LEN(G84)-1)-2,1)=":",ISNUMBER(VALUE(MID(G84,1,1))),IF((LEN(G84)-1)=5,ISNUMBER(VALUE(MID(G84,2,1))),TRUE),ISNUMBER(VALUE(MID(G84,0+(LEN(G84)-1)-1,1))),ISNUMBER(VALUE(MID(G84,0+(LEN(G84)-1),1))),VALUE(MID(G84,1,(LEN(G84)-1)-3))&lt;24,VALUE(MID(G84,0+(LEN(G84)-1)-1,2))&lt;60),VALUE(MID(G84,1,(LEN(G84)-1)-3))/24+VALUE(MID(G84,0+(LEN(G84)-1)-1,2))/1440,-1),IF(AND((LEN(G84)-1)&gt;=1,(LEN(G84)-1)&lt;=2,ISNUMBER(VALUE(MID(G84,1,1))),IF((LEN(G84)-1)=2,ISNUMBER(VALUE(MID(G84,2,1))),TRUE),VALUE(MID(G84,1,(LEN(G84)-1)))&lt;24),VALUE(MID(G84,1,(LEN(G84)-1)))/24,-1)),-1)))</x:f>
      </x:c>
      <x:c r="J84" s="76" t="n">
        <x:f>IF(OR(E84="",E84="В"),0,IF(OR(E84=$B$42,E84=$B$43,E84=$B$44,E84=$B$45,E84=$B$46),INDEX($G$42:$G$46,MATCH(E84,$B$42:$B$46,0)),$D$7))</x:f>
        <x:v>0</x:v>
      </x:c>
      <x:c r="K84" s="77" t="n">
        <x:f>IF(OR(L84="",L84="Выходной"),0,IF(L84="Готово",ROUND(24*MOD(I84-H84,1)-J84/60,10),"Проверить"))</x:f>
        <x:v>0</x:v>
      </x:c>
      <x:c r="L84" s="78" t="str">
        <x:f>IF(E84="","",IF(E84="В","Выходной",IF(LEN(TRIM($B$18))=0,"Нет имени",IF(COUNTIFS($B$10:$B$33,$B$18)&gt;1,"Повтор имени",IF(OR(E84=$B$42,E84=$B$43,E84=$B$44,E84=$B$45,E84=$B$46),IF(INDEX($I$42:$I$46,MATCH(E84,$B$42:$B$46,0))="Готово","Готово","Проверьте смену"),IF(OR(IFERROR(SEARCH("-",E84),0)=0,IFERROR(SEARCH("-",E84,SEARCH("-",E84)+1),0)&gt;0),"Нет кода",IF(OR(H84&lt;0,I84&lt;0),"Неверное время",IF(H84=I84,"Начало равно концу",IF(NOT(ISNUMBER($D$7)),"Проверьте перерыв",IF(OR($D$7&lt;0,$D$7&lt;&gt;INT($D$7)),"Проверьте перерыв",IF($D$7&gt;=ROUND(MOD(I84-H84,1)*1440,8),"Перерыв не меньше смены","Готово")))))))))))</x:f>
      </x:c>
      <x:c r="M84" s="3"/>
    </x:row>
    <x:row r="85" ht="30" customHeight="1">
      <x:c r="A85" s="3"/>
      <x:c r="B85" s="73" t="str">
        <x:f>IF($B$18="","",$B$18)</x:f>
      </x:c>
      <x:c r="C85" s="74" t="n">
        <x:f>IF(E$8="","",E$8)</x:f>
        <x:v>46350</x:v>
      </x:c>
      <x:c r="D85" s="73" t="str">
        <x:f>IF(E18="","",E18)</x:f>
      </x:c>
      <x:c r="E85" s="73" t="str">
        <x:f>IFERROR(UPPER(CONCATENATE("",SUBSTITUTE(CONCATENATE("",SUBSTITUTE(CONCATENATE("",SUBSTITUTE(TRIM(CONCATENATE("",D85))," ","")),"–","-")),"—","-"))),CONCATENATE("",D85))</x:f>
      </x:c>
      <x:c r="F85" s="73" t="str">
        <x:f>IFERROR(LEFT(CONCATENATE("[",E85),SEARCH("-",E85)),"")</x:f>
      </x:c>
      <x:c r="G85" s="73" t="str">
        <x:f>IFERROR(MID(CONCATENATE(E85,"]"),SEARCH("-",E85)+1,32),"")</x:f>
      </x:c>
      <x:c r="H85" s="75" t="str">
        <x:f>IF(OR(E85="",E85="В"),"",IF(OR(E85=$B$42,E85=$B$43,E85=$B$44,E85=$B$45,E85=$B$46),INDEX($E$42:$E$46,MATCH(E85,$B$42:$B$46,0)),IFERROR(IF(ISNUMBER(SEARCH(":",F85)),IF(AND(OR((LEN(F85)-1)=4,(LEN(F85)-1)=5),MID(F85,1+(LEN(F85)-1)-2,1)=":",ISNUMBER(VALUE(MID(F85,2,1))),IF((LEN(F85)-1)=5,ISNUMBER(VALUE(MID(F85,3,1))),TRUE),ISNUMBER(VALUE(MID(F85,1+(LEN(F85)-1)-1,1))),ISNUMBER(VALUE(MID(F85,1+(LEN(F85)-1),1))),VALUE(MID(F85,2,(LEN(F85)-1)-3))&lt;24,VALUE(MID(F85,1+(LEN(F85)-1)-1,2))&lt;60),VALUE(MID(F85,2,(LEN(F85)-1)-3))/24+VALUE(MID(F85,1+(LEN(F85)-1)-1,2))/1440,-1),IF(AND((LEN(F85)-1)&gt;=1,(LEN(F85)-1)&lt;=2,ISNUMBER(VALUE(MID(F85,2,1))),IF((LEN(F85)-1)=2,ISNUMBER(VALUE(MID(F85,3,1))),TRUE),VALUE(MID(F85,2,(LEN(F85)-1)))&lt;24),VALUE(MID(F85,2,(LEN(F85)-1)))/24,-1)),-1)))</x:f>
      </x:c>
      <x:c r="I85" s="75" t="str">
        <x:f>IF(OR(E85="",E85="В"),"",IF(OR(E85=$B$42,E85=$B$43,E85=$B$44,E85=$B$45,E85=$B$46),INDEX($F$42:$F$46,MATCH(E85,$B$42:$B$46,0)),IFERROR(IF(ISNUMBER(SEARCH(":",G85)),IF(AND(OR((LEN(G85)-1)=4,(LEN(G85)-1)=5),MID(G85,0+(LEN(G85)-1)-2,1)=":",ISNUMBER(VALUE(MID(G85,1,1))),IF((LEN(G85)-1)=5,ISNUMBER(VALUE(MID(G85,2,1))),TRUE),ISNUMBER(VALUE(MID(G85,0+(LEN(G85)-1)-1,1))),ISNUMBER(VALUE(MID(G85,0+(LEN(G85)-1),1))),VALUE(MID(G85,1,(LEN(G85)-1)-3))&lt;24,VALUE(MID(G85,0+(LEN(G85)-1)-1,2))&lt;60),VALUE(MID(G85,1,(LEN(G85)-1)-3))/24+VALUE(MID(G85,0+(LEN(G85)-1)-1,2))/1440,-1),IF(AND((LEN(G85)-1)&gt;=1,(LEN(G85)-1)&lt;=2,ISNUMBER(VALUE(MID(G85,1,1))),IF((LEN(G85)-1)=2,ISNUMBER(VALUE(MID(G85,2,1))),TRUE),VALUE(MID(G85,1,(LEN(G85)-1)))&lt;24),VALUE(MID(G85,1,(LEN(G85)-1)))/24,-1)),-1)))</x:f>
      </x:c>
      <x:c r="J85" s="76" t="n">
        <x:f>IF(OR(E85="",E85="В"),0,IF(OR(E85=$B$42,E85=$B$43,E85=$B$44,E85=$B$45,E85=$B$46),INDEX($G$42:$G$46,MATCH(E85,$B$42:$B$46,0)),$D$7))</x:f>
        <x:v>0</x:v>
      </x:c>
      <x:c r="K85" s="77" t="n">
        <x:f>IF(OR(L85="",L85="Выходной"),0,IF(L85="Готово",ROUND(24*MOD(I85-H85,1)-J85/60,10),"Проверить"))</x:f>
        <x:v>0</x:v>
      </x:c>
      <x:c r="L85" s="78" t="str">
        <x:f>IF(E85="","",IF(E85="В","Выходной",IF(LEN(TRIM($B$18))=0,"Нет имени",IF(COUNTIFS($B$10:$B$33,$B$18)&gt;1,"Повтор имени",IF(OR(E85=$B$42,E85=$B$43,E85=$B$44,E85=$B$45,E85=$B$46),IF(INDEX($I$42:$I$46,MATCH(E85,$B$42:$B$46,0))="Готово","Готово","Проверьте смену"),IF(OR(IFERROR(SEARCH("-",E85),0)=0,IFERROR(SEARCH("-",E85,SEARCH("-",E85)+1),0)&gt;0),"Нет кода",IF(OR(H85&lt;0,I85&lt;0),"Неверное время",IF(H85=I85,"Начало равно концу",IF(NOT(ISNUMBER($D$7)),"Проверьте перерыв",IF(OR($D$7&lt;0,$D$7&lt;&gt;INT($D$7)),"Проверьте перерыв",IF($D$7&gt;=ROUND(MOD(I85-H85,1)*1440,8),"Перерыв не меньше смены","Готово")))))))))))</x:f>
      </x:c>
      <x:c r="M85" s="3"/>
    </x:row>
    <x:row r="86" ht="30" customHeight="1">
      <x:c r="A86" s="3"/>
      <x:c r="B86" s="73" t="str">
        <x:f>IF($B$18="","",$B$18)</x:f>
      </x:c>
      <x:c r="C86" s="74" t="n">
        <x:f>IF(F$8="","",F$8)</x:f>
        <x:v>46351</x:v>
      </x:c>
      <x:c r="D86" s="73" t="str">
        <x:f>IF(F18="","",F18)</x:f>
      </x:c>
      <x:c r="E86" s="73" t="str">
        <x:f>IFERROR(UPPER(CONCATENATE("",SUBSTITUTE(CONCATENATE("",SUBSTITUTE(CONCATENATE("",SUBSTITUTE(TRIM(CONCATENATE("",D86))," ","")),"–","-")),"—","-"))),CONCATENATE("",D86))</x:f>
      </x:c>
      <x:c r="F86" s="73" t="str">
        <x:f>IFERROR(LEFT(CONCATENATE("[",E86),SEARCH("-",E86)),"")</x:f>
      </x:c>
      <x:c r="G86" s="73" t="str">
        <x:f>IFERROR(MID(CONCATENATE(E86,"]"),SEARCH("-",E86)+1,32),"")</x:f>
      </x:c>
      <x:c r="H86" s="75" t="str">
        <x:f>IF(OR(E86="",E86="В"),"",IF(OR(E86=$B$42,E86=$B$43,E86=$B$44,E86=$B$45,E86=$B$46),INDEX($E$42:$E$46,MATCH(E86,$B$42:$B$46,0)),IFERROR(IF(ISNUMBER(SEARCH(":",F86)),IF(AND(OR((LEN(F86)-1)=4,(LEN(F86)-1)=5),MID(F86,1+(LEN(F86)-1)-2,1)=":",ISNUMBER(VALUE(MID(F86,2,1))),IF((LEN(F86)-1)=5,ISNUMBER(VALUE(MID(F86,3,1))),TRUE),ISNUMBER(VALUE(MID(F86,1+(LEN(F86)-1)-1,1))),ISNUMBER(VALUE(MID(F86,1+(LEN(F86)-1),1))),VALUE(MID(F86,2,(LEN(F86)-1)-3))&lt;24,VALUE(MID(F86,1+(LEN(F86)-1)-1,2))&lt;60),VALUE(MID(F86,2,(LEN(F86)-1)-3))/24+VALUE(MID(F86,1+(LEN(F86)-1)-1,2))/1440,-1),IF(AND((LEN(F86)-1)&gt;=1,(LEN(F86)-1)&lt;=2,ISNUMBER(VALUE(MID(F86,2,1))),IF((LEN(F86)-1)=2,ISNUMBER(VALUE(MID(F86,3,1))),TRUE),VALUE(MID(F86,2,(LEN(F86)-1)))&lt;24),VALUE(MID(F86,2,(LEN(F86)-1)))/24,-1)),-1)))</x:f>
      </x:c>
      <x:c r="I86" s="75" t="str">
        <x:f>IF(OR(E86="",E86="В"),"",IF(OR(E86=$B$42,E86=$B$43,E86=$B$44,E86=$B$45,E86=$B$46),INDEX($F$42:$F$46,MATCH(E86,$B$42:$B$46,0)),IFERROR(IF(ISNUMBER(SEARCH(":",G86)),IF(AND(OR((LEN(G86)-1)=4,(LEN(G86)-1)=5),MID(G86,0+(LEN(G86)-1)-2,1)=":",ISNUMBER(VALUE(MID(G86,1,1))),IF((LEN(G86)-1)=5,ISNUMBER(VALUE(MID(G86,2,1))),TRUE),ISNUMBER(VALUE(MID(G86,0+(LEN(G86)-1)-1,1))),ISNUMBER(VALUE(MID(G86,0+(LEN(G86)-1),1))),VALUE(MID(G86,1,(LEN(G86)-1)-3))&lt;24,VALUE(MID(G86,0+(LEN(G86)-1)-1,2))&lt;60),VALUE(MID(G86,1,(LEN(G86)-1)-3))/24+VALUE(MID(G86,0+(LEN(G86)-1)-1,2))/1440,-1),IF(AND((LEN(G86)-1)&gt;=1,(LEN(G86)-1)&lt;=2,ISNUMBER(VALUE(MID(G86,1,1))),IF((LEN(G86)-1)=2,ISNUMBER(VALUE(MID(G86,2,1))),TRUE),VALUE(MID(G86,1,(LEN(G86)-1)))&lt;24),VALUE(MID(G86,1,(LEN(G86)-1)))/24,-1)),-1)))</x:f>
      </x:c>
      <x:c r="J86" s="76" t="n">
        <x:f>IF(OR(E86="",E86="В"),0,IF(OR(E86=$B$42,E86=$B$43,E86=$B$44,E86=$B$45,E86=$B$46),INDEX($G$42:$G$46,MATCH(E86,$B$42:$B$46,0)),$D$7))</x:f>
        <x:v>0</x:v>
      </x:c>
      <x:c r="K86" s="77" t="n">
        <x:f>IF(OR(L86="",L86="Выходной"),0,IF(L86="Готово",ROUND(24*MOD(I86-H86,1)-J86/60,10),"Проверить"))</x:f>
        <x:v>0</x:v>
      </x:c>
      <x:c r="L86" s="78" t="str">
        <x:f>IF(E86="","",IF(E86="В","Выходной",IF(LEN(TRIM($B$18))=0,"Нет имени",IF(COUNTIFS($B$10:$B$33,$B$18)&gt;1,"Повтор имени",IF(OR(E86=$B$42,E86=$B$43,E86=$B$44,E86=$B$45,E86=$B$46),IF(INDEX($I$42:$I$46,MATCH(E86,$B$42:$B$46,0))="Готово","Готово","Проверьте смену"),IF(OR(IFERROR(SEARCH("-",E86),0)=0,IFERROR(SEARCH("-",E86,SEARCH("-",E86)+1),0)&gt;0),"Нет кода",IF(OR(H86&lt;0,I86&lt;0),"Неверное время",IF(H86=I86,"Начало равно концу",IF(NOT(ISNUMBER($D$7)),"Проверьте перерыв",IF(OR($D$7&lt;0,$D$7&lt;&gt;INT($D$7)),"Проверьте перерыв",IF($D$7&gt;=ROUND(MOD(I86-H86,1)*1440,8),"Перерыв не меньше смены","Готово")))))))))))</x:f>
      </x:c>
      <x:c r="M86" s="3"/>
    </x:row>
    <x:row r="87" ht="30" customHeight="1">
      <x:c r="A87" s="3"/>
      <x:c r="B87" s="73" t="str">
        <x:f>IF($B$18="","",$B$18)</x:f>
      </x:c>
      <x:c r="C87" s="74" t="n">
        <x:f>IF(G$8="","",G$8)</x:f>
        <x:v>46352</x:v>
      </x:c>
      <x:c r="D87" s="73" t="str">
        <x:f>IF(G18="","",G18)</x:f>
      </x:c>
      <x:c r="E87" s="73" t="str">
        <x:f>IFERROR(UPPER(CONCATENATE("",SUBSTITUTE(CONCATENATE("",SUBSTITUTE(CONCATENATE("",SUBSTITUTE(TRIM(CONCATENATE("",D87))," ","")),"–","-")),"—","-"))),CONCATENATE("",D87))</x:f>
      </x:c>
      <x:c r="F87" s="73" t="str">
        <x:f>IFERROR(LEFT(CONCATENATE("[",E87),SEARCH("-",E87)),"")</x:f>
      </x:c>
      <x:c r="G87" s="73" t="str">
        <x:f>IFERROR(MID(CONCATENATE(E87,"]"),SEARCH("-",E87)+1,32),"")</x:f>
      </x:c>
      <x:c r="H87" s="75" t="str">
        <x:f>IF(OR(E87="",E87="В"),"",IF(OR(E87=$B$42,E87=$B$43,E87=$B$44,E87=$B$45,E87=$B$46),INDEX($E$42:$E$46,MATCH(E87,$B$42:$B$46,0)),IFERROR(IF(ISNUMBER(SEARCH(":",F87)),IF(AND(OR((LEN(F87)-1)=4,(LEN(F87)-1)=5),MID(F87,1+(LEN(F87)-1)-2,1)=":",ISNUMBER(VALUE(MID(F87,2,1))),IF((LEN(F87)-1)=5,ISNUMBER(VALUE(MID(F87,3,1))),TRUE),ISNUMBER(VALUE(MID(F87,1+(LEN(F87)-1)-1,1))),ISNUMBER(VALUE(MID(F87,1+(LEN(F87)-1),1))),VALUE(MID(F87,2,(LEN(F87)-1)-3))&lt;24,VALUE(MID(F87,1+(LEN(F87)-1)-1,2))&lt;60),VALUE(MID(F87,2,(LEN(F87)-1)-3))/24+VALUE(MID(F87,1+(LEN(F87)-1)-1,2))/1440,-1),IF(AND((LEN(F87)-1)&gt;=1,(LEN(F87)-1)&lt;=2,ISNUMBER(VALUE(MID(F87,2,1))),IF((LEN(F87)-1)=2,ISNUMBER(VALUE(MID(F87,3,1))),TRUE),VALUE(MID(F87,2,(LEN(F87)-1)))&lt;24),VALUE(MID(F87,2,(LEN(F87)-1)))/24,-1)),-1)))</x:f>
      </x:c>
      <x:c r="I87" s="75" t="str">
        <x:f>IF(OR(E87="",E87="В"),"",IF(OR(E87=$B$42,E87=$B$43,E87=$B$44,E87=$B$45,E87=$B$46),INDEX($F$42:$F$46,MATCH(E87,$B$42:$B$46,0)),IFERROR(IF(ISNUMBER(SEARCH(":",G87)),IF(AND(OR((LEN(G87)-1)=4,(LEN(G87)-1)=5),MID(G87,0+(LEN(G87)-1)-2,1)=":",ISNUMBER(VALUE(MID(G87,1,1))),IF((LEN(G87)-1)=5,ISNUMBER(VALUE(MID(G87,2,1))),TRUE),ISNUMBER(VALUE(MID(G87,0+(LEN(G87)-1)-1,1))),ISNUMBER(VALUE(MID(G87,0+(LEN(G87)-1),1))),VALUE(MID(G87,1,(LEN(G87)-1)-3))&lt;24,VALUE(MID(G87,0+(LEN(G87)-1)-1,2))&lt;60),VALUE(MID(G87,1,(LEN(G87)-1)-3))/24+VALUE(MID(G87,0+(LEN(G87)-1)-1,2))/1440,-1),IF(AND((LEN(G87)-1)&gt;=1,(LEN(G87)-1)&lt;=2,ISNUMBER(VALUE(MID(G87,1,1))),IF((LEN(G87)-1)=2,ISNUMBER(VALUE(MID(G87,2,1))),TRUE),VALUE(MID(G87,1,(LEN(G87)-1)))&lt;24),VALUE(MID(G87,1,(LEN(G87)-1)))/24,-1)),-1)))</x:f>
      </x:c>
      <x:c r="J87" s="76" t="n">
        <x:f>IF(OR(E87="",E87="В"),0,IF(OR(E87=$B$42,E87=$B$43,E87=$B$44,E87=$B$45,E87=$B$46),INDEX($G$42:$G$46,MATCH(E87,$B$42:$B$46,0)),$D$7))</x:f>
        <x:v>0</x:v>
      </x:c>
      <x:c r="K87" s="77" t="n">
        <x:f>IF(OR(L87="",L87="Выходной"),0,IF(L87="Готово",ROUND(24*MOD(I87-H87,1)-J87/60,10),"Проверить"))</x:f>
        <x:v>0</x:v>
      </x:c>
      <x:c r="L87" s="78" t="str">
        <x:f>IF(E87="","",IF(E87="В","Выходной",IF(LEN(TRIM($B$18))=0,"Нет имени",IF(COUNTIFS($B$10:$B$33,$B$18)&gt;1,"Повтор имени",IF(OR(E87=$B$42,E87=$B$43,E87=$B$44,E87=$B$45,E87=$B$46),IF(INDEX($I$42:$I$46,MATCH(E87,$B$42:$B$46,0))="Готово","Готово","Проверьте смену"),IF(OR(IFERROR(SEARCH("-",E87),0)=0,IFERROR(SEARCH("-",E87,SEARCH("-",E87)+1),0)&gt;0),"Нет кода",IF(OR(H87&lt;0,I87&lt;0),"Неверное время",IF(H87=I87,"Начало равно концу",IF(NOT(ISNUMBER($D$7)),"Проверьте перерыв",IF(OR($D$7&lt;0,$D$7&lt;&gt;INT($D$7)),"Проверьте перерыв",IF($D$7&gt;=ROUND(MOD(I87-H87,1)*1440,8),"Перерыв не меньше смены","Готово")))))))))))</x:f>
      </x:c>
      <x:c r="M87" s="3"/>
    </x:row>
    <x:row r="88" ht="30" customHeight="1">
      <x:c r="A88" s="3"/>
      <x:c r="B88" s="73" t="str">
        <x:f>IF($B$18="","",$B$18)</x:f>
      </x:c>
      <x:c r="C88" s="74" t="n">
        <x:f>IF(H$8="","",H$8)</x:f>
        <x:v>46353</x:v>
      </x:c>
      <x:c r="D88" s="73" t="str">
        <x:f>IF(H18="","",H18)</x:f>
      </x:c>
      <x:c r="E88" s="73" t="str">
        <x:f>IFERROR(UPPER(CONCATENATE("",SUBSTITUTE(CONCATENATE("",SUBSTITUTE(CONCATENATE("",SUBSTITUTE(TRIM(CONCATENATE("",D88))," ","")),"–","-")),"—","-"))),CONCATENATE("",D88))</x:f>
      </x:c>
      <x:c r="F88" s="73" t="str">
        <x:f>IFERROR(LEFT(CONCATENATE("[",E88),SEARCH("-",E88)),"")</x:f>
      </x:c>
      <x:c r="G88" s="73" t="str">
        <x:f>IFERROR(MID(CONCATENATE(E88,"]"),SEARCH("-",E88)+1,32),"")</x:f>
      </x:c>
      <x:c r="H88" s="75" t="str">
        <x:f>IF(OR(E88="",E88="В"),"",IF(OR(E88=$B$42,E88=$B$43,E88=$B$44,E88=$B$45,E88=$B$46),INDEX($E$42:$E$46,MATCH(E88,$B$42:$B$46,0)),IFERROR(IF(ISNUMBER(SEARCH(":",F88)),IF(AND(OR((LEN(F88)-1)=4,(LEN(F88)-1)=5),MID(F88,1+(LEN(F88)-1)-2,1)=":",ISNUMBER(VALUE(MID(F88,2,1))),IF((LEN(F88)-1)=5,ISNUMBER(VALUE(MID(F88,3,1))),TRUE),ISNUMBER(VALUE(MID(F88,1+(LEN(F88)-1)-1,1))),ISNUMBER(VALUE(MID(F88,1+(LEN(F88)-1),1))),VALUE(MID(F88,2,(LEN(F88)-1)-3))&lt;24,VALUE(MID(F88,1+(LEN(F88)-1)-1,2))&lt;60),VALUE(MID(F88,2,(LEN(F88)-1)-3))/24+VALUE(MID(F88,1+(LEN(F88)-1)-1,2))/1440,-1),IF(AND((LEN(F88)-1)&gt;=1,(LEN(F88)-1)&lt;=2,ISNUMBER(VALUE(MID(F88,2,1))),IF((LEN(F88)-1)=2,ISNUMBER(VALUE(MID(F88,3,1))),TRUE),VALUE(MID(F88,2,(LEN(F88)-1)))&lt;24),VALUE(MID(F88,2,(LEN(F88)-1)))/24,-1)),-1)))</x:f>
      </x:c>
      <x:c r="I88" s="75" t="str">
        <x:f>IF(OR(E88="",E88="В"),"",IF(OR(E88=$B$42,E88=$B$43,E88=$B$44,E88=$B$45,E88=$B$46),INDEX($F$42:$F$46,MATCH(E88,$B$42:$B$46,0)),IFERROR(IF(ISNUMBER(SEARCH(":",G88)),IF(AND(OR((LEN(G88)-1)=4,(LEN(G88)-1)=5),MID(G88,0+(LEN(G88)-1)-2,1)=":",ISNUMBER(VALUE(MID(G88,1,1))),IF((LEN(G88)-1)=5,ISNUMBER(VALUE(MID(G88,2,1))),TRUE),ISNUMBER(VALUE(MID(G88,0+(LEN(G88)-1)-1,1))),ISNUMBER(VALUE(MID(G88,0+(LEN(G88)-1),1))),VALUE(MID(G88,1,(LEN(G88)-1)-3))&lt;24,VALUE(MID(G88,0+(LEN(G88)-1)-1,2))&lt;60),VALUE(MID(G88,1,(LEN(G88)-1)-3))/24+VALUE(MID(G88,0+(LEN(G88)-1)-1,2))/1440,-1),IF(AND((LEN(G88)-1)&gt;=1,(LEN(G88)-1)&lt;=2,ISNUMBER(VALUE(MID(G88,1,1))),IF((LEN(G88)-1)=2,ISNUMBER(VALUE(MID(G88,2,1))),TRUE),VALUE(MID(G88,1,(LEN(G88)-1)))&lt;24),VALUE(MID(G88,1,(LEN(G88)-1)))/24,-1)),-1)))</x:f>
      </x:c>
      <x:c r="J88" s="76" t="n">
        <x:f>IF(OR(E88="",E88="В"),0,IF(OR(E88=$B$42,E88=$B$43,E88=$B$44,E88=$B$45,E88=$B$46),INDEX($G$42:$G$46,MATCH(E88,$B$42:$B$46,0)),$D$7))</x:f>
        <x:v>0</x:v>
      </x:c>
      <x:c r="K88" s="77" t="n">
        <x:f>IF(OR(L88="",L88="Выходной"),0,IF(L88="Готово",ROUND(24*MOD(I88-H88,1)-J88/60,10),"Проверить"))</x:f>
        <x:v>0</x:v>
      </x:c>
      <x:c r="L88" s="78" t="str">
        <x:f>IF(E88="","",IF(E88="В","Выходной",IF(LEN(TRIM($B$18))=0,"Нет имени",IF(COUNTIFS($B$10:$B$33,$B$18)&gt;1,"Повтор имени",IF(OR(E88=$B$42,E88=$B$43,E88=$B$44,E88=$B$45,E88=$B$46),IF(INDEX($I$42:$I$46,MATCH(E88,$B$42:$B$46,0))="Готово","Готово","Проверьте смену"),IF(OR(IFERROR(SEARCH("-",E88),0)=0,IFERROR(SEARCH("-",E88,SEARCH("-",E88)+1),0)&gt;0),"Нет кода",IF(OR(H88&lt;0,I88&lt;0),"Неверное время",IF(H88=I88,"Начало равно концу",IF(NOT(ISNUMBER($D$7)),"Проверьте перерыв",IF(OR($D$7&lt;0,$D$7&lt;&gt;INT($D$7)),"Проверьте перерыв",IF($D$7&gt;=ROUND(MOD(I88-H88,1)*1440,8),"Перерыв не меньше смены","Готово")))))))))))</x:f>
      </x:c>
      <x:c r="M88" s="3"/>
    </x:row>
    <x:row r="89" ht="30" customHeight="1">
      <x:c r="A89" s="3"/>
      <x:c r="B89" s="73" t="str">
        <x:f>IF($B$18="","",$B$18)</x:f>
      </x:c>
      <x:c r="C89" s="74" t="n">
        <x:f>IF(I$8="","",I$8)</x:f>
        <x:v>46354</x:v>
      </x:c>
      <x:c r="D89" s="73" t="str">
        <x:f>IF(I18="","",I18)</x:f>
      </x:c>
      <x:c r="E89" s="73" t="str">
        <x:f>IFERROR(UPPER(CONCATENATE("",SUBSTITUTE(CONCATENATE("",SUBSTITUTE(CONCATENATE("",SUBSTITUTE(TRIM(CONCATENATE("",D89))," ","")),"–","-")),"—","-"))),CONCATENATE("",D89))</x:f>
      </x:c>
      <x:c r="F89" s="73" t="str">
        <x:f>IFERROR(LEFT(CONCATENATE("[",E89),SEARCH("-",E89)),"")</x:f>
      </x:c>
      <x:c r="G89" s="73" t="str">
        <x:f>IFERROR(MID(CONCATENATE(E89,"]"),SEARCH("-",E89)+1,32),"")</x:f>
      </x:c>
      <x:c r="H89" s="75" t="str">
        <x:f>IF(OR(E89="",E89="В"),"",IF(OR(E89=$B$42,E89=$B$43,E89=$B$44,E89=$B$45,E89=$B$46),INDEX($E$42:$E$46,MATCH(E89,$B$42:$B$46,0)),IFERROR(IF(ISNUMBER(SEARCH(":",F89)),IF(AND(OR((LEN(F89)-1)=4,(LEN(F89)-1)=5),MID(F89,1+(LEN(F89)-1)-2,1)=":",ISNUMBER(VALUE(MID(F89,2,1))),IF((LEN(F89)-1)=5,ISNUMBER(VALUE(MID(F89,3,1))),TRUE),ISNUMBER(VALUE(MID(F89,1+(LEN(F89)-1)-1,1))),ISNUMBER(VALUE(MID(F89,1+(LEN(F89)-1),1))),VALUE(MID(F89,2,(LEN(F89)-1)-3))&lt;24,VALUE(MID(F89,1+(LEN(F89)-1)-1,2))&lt;60),VALUE(MID(F89,2,(LEN(F89)-1)-3))/24+VALUE(MID(F89,1+(LEN(F89)-1)-1,2))/1440,-1),IF(AND((LEN(F89)-1)&gt;=1,(LEN(F89)-1)&lt;=2,ISNUMBER(VALUE(MID(F89,2,1))),IF((LEN(F89)-1)=2,ISNUMBER(VALUE(MID(F89,3,1))),TRUE),VALUE(MID(F89,2,(LEN(F89)-1)))&lt;24),VALUE(MID(F89,2,(LEN(F89)-1)))/24,-1)),-1)))</x:f>
      </x:c>
      <x:c r="I89" s="75" t="str">
        <x:f>IF(OR(E89="",E89="В"),"",IF(OR(E89=$B$42,E89=$B$43,E89=$B$44,E89=$B$45,E89=$B$46),INDEX($F$42:$F$46,MATCH(E89,$B$42:$B$46,0)),IFERROR(IF(ISNUMBER(SEARCH(":",G89)),IF(AND(OR((LEN(G89)-1)=4,(LEN(G89)-1)=5),MID(G89,0+(LEN(G89)-1)-2,1)=":",ISNUMBER(VALUE(MID(G89,1,1))),IF((LEN(G89)-1)=5,ISNUMBER(VALUE(MID(G89,2,1))),TRUE),ISNUMBER(VALUE(MID(G89,0+(LEN(G89)-1)-1,1))),ISNUMBER(VALUE(MID(G89,0+(LEN(G89)-1),1))),VALUE(MID(G89,1,(LEN(G89)-1)-3))&lt;24,VALUE(MID(G89,0+(LEN(G89)-1)-1,2))&lt;60),VALUE(MID(G89,1,(LEN(G89)-1)-3))/24+VALUE(MID(G89,0+(LEN(G89)-1)-1,2))/1440,-1),IF(AND((LEN(G89)-1)&gt;=1,(LEN(G89)-1)&lt;=2,ISNUMBER(VALUE(MID(G89,1,1))),IF((LEN(G89)-1)=2,ISNUMBER(VALUE(MID(G89,2,1))),TRUE),VALUE(MID(G89,1,(LEN(G89)-1)))&lt;24),VALUE(MID(G89,1,(LEN(G89)-1)))/24,-1)),-1)))</x:f>
      </x:c>
      <x:c r="J89" s="76" t="n">
        <x:f>IF(OR(E89="",E89="В"),0,IF(OR(E89=$B$42,E89=$B$43,E89=$B$44,E89=$B$45,E89=$B$46),INDEX($G$42:$G$46,MATCH(E89,$B$42:$B$46,0)),$D$7))</x:f>
        <x:v>0</x:v>
      </x:c>
      <x:c r="K89" s="77" t="n">
        <x:f>IF(OR(L89="",L89="Выходной"),0,IF(L89="Готово",ROUND(24*MOD(I89-H89,1)-J89/60,10),"Проверить"))</x:f>
        <x:v>0</x:v>
      </x:c>
      <x:c r="L89" s="78" t="str">
        <x:f>IF(E89="","",IF(E89="В","Выходной",IF(LEN(TRIM($B$18))=0,"Нет имени",IF(COUNTIFS($B$10:$B$33,$B$18)&gt;1,"Повтор имени",IF(OR(E89=$B$42,E89=$B$43,E89=$B$44,E89=$B$45,E89=$B$46),IF(INDEX($I$42:$I$46,MATCH(E89,$B$42:$B$46,0))="Готово","Готово","Проверьте смену"),IF(OR(IFERROR(SEARCH("-",E89),0)=0,IFERROR(SEARCH("-",E89,SEARCH("-",E89)+1),0)&gt;0),"Нет кода",IF(OR(H89&lt;0,I89&lt;0),"Неверное время",IF(H89=I89,"Начало равно концу",IF(NOT(ISNUMBER($D$7)),"Проверьте перерыв",IF(OR($D$7&lt;0,$D$7&lt;&gt;INT($D$7)),"Проверьте перерыв",IF($D$7&gt;=ROUND(MOD(I89-H89,1)*1440,8),"Перерыв не меньше смены","Готово")))))))))))</x:f>
      </x:c>
      <x:c r="M89" s="3"/>
    </x:row>
    <x:row r="90" ht="30" customHeight="1">
      <x:c r="A90" s="3"/>
      <x:c r="B90" s="73" t="str">
        <x:f>IF($B$18="","",$B$18)</x:f>
      </x:c>
      <x:c r="C90" s="74" t="n">
        <x:f>IF(J$8="","",J$8)</x:f>
        <x:v>46355</x:v>
      </x:c>
      <x:c r="D90" s="73" t="str">
        <x:f>IF(J18="","",J18)</x:f>
      </x:c>
      <x:c r="E90" s="73" t="str">
        <x:f>IFERROR(UPPER(CONCATENATE("",SUBSTITUTE(CONCATENATE("",SUBSTITUTE(CONCATENATE("",SUBSTITUTE(TRIM(CONCATENATE("",D90))," ","")),"–","-")),"—","-"))),CONCATENATE("",D90))</x:f>
      </x:c>
      <x:c r="F90" s="73" t="str">
        <x:f>IFERROR(LEFT(CONCATENATE("[",E90),SEARCH("-",E90)),"")</x:f>
      </x:c>
      <x:c r="G90" s="73" t="str">
        <x:f>IFERROR(MID(CONCATENATE(E90,"]"),SEARCH("-",E90)+1,32),"")</x:f>
      </x:c>
      <x:c r="H90" s="75" t="str">
        <x:f>IF(OR(E90="",E90="В"),"",IF(OR(E90=$B$42,E90=$B$43,E90=$B$44,E90=$B$45,E90=$B$46),INDEX($E$42:$E$46,MATCH(E90,$B$42:$B$46,0)),IFERROR(IF(ISNUMBER(SEARCH(":",F90)),IF(AND(OR((LEN(F90)-1)=4,(LEN(F90)-1)=5),MID(F90,1+(LEN(F90)-1)-2,1)=":",ISNUMBER(VALUE(MID(F90,2,1))),IF((LEN(F90)-1)=5,ISNUMBER(VALUE(MID(F90,3,1))),TRUE),ISNUMBER(VALUE(MID(F90,1+(LEN(F90)-1)-1,1))),ISNUMBER(VALUE(MID(F90,1+(LEN(F90)-1),1))),VALUE(MID(F90,2,(LEN(F90)-1)-3))&lt;24,VALUE(MID(F90,1+(LEN(F90)-1)-1,2))&lt;60),VALUE(MID(F90,2,(LEN(F90)-1)-3))/24+VALUE(MID(F90,1+(LEN(F90)-1)-1,2))/1440,-1),IF(AND((LEN(F90)-1)&gt;=1,(LEN(F90)-1)&lt;=2,ISNUMBER(VALUE(MID(F90,2,1))),IF((LEN(F90)-1)=2,ISNUMBER(VALUE(MID(F90,3,1))),TRUE),VALUE(MID(F90,2,(LEN(F90)-1)))&lt;24),VALUE(MID(F90,2,(LEN(F90)-1)))/24,-1)),-1)))</x:f>
      </x:c>
      <x:c r="I90" s="75" t="str">
        <x:f>IF(OR(E90="",E90="В"),"",IF(OR(E90=$B$42,E90=$B$43,E90=$B$44,E90=$B$45,E90=$B$46),INDEX($F$42:$F$46,MATCH(E90,$B$42:$B$46,0)),IFERROR(IF(ISNUMBER(SEARCH(":",G90)),IF(AND(OR((LEN(G90)-1)=4,(LEN(G90)-1)=5),MID(G90,0+(LEN(G90)-1)-2,1)=":",ISNUMBER(VALUE(MID(G90,1,1))),IF((LEN(G90)-1)=5,ISNUMBER(VALUE(MID(G90,2,1))),TRUE),ISNUMBER(VALUE(MID(G90,0+(LEN(G90)-1)-1,1))),ISNUMBER(VALUE(MID(G90,0+(LEN(G90)-1),1))),VALUE(MID(G90,1,(LEN(G90)-1)-3))&lt;24,VALUE(MID(G90,0+(LEN(G90)-1)-1,2))&lt;60),VALUE(MID(G90,1,(LEN(G90)-1)-3))/24+VALUE(MID(G90,0+(LEN(G90)-1)-1,2))/1440,-1),IF(AND((LEN(G90)-1)&gt;=1,(LEN(G90)-1)&lt;=2,ISNUMBER(VALUE(MID(G90,1,1))),IF((LEN(G90)-1)=2,ISNUMBER(VALUE(MID(G90,2,1))),TRUE),VALUE(MID(G90,1,(LEN(G90)-1)))&lt;24),VALUE(MID(G90,1,(LEN(G90)-1)))/24,-1)),-1)))</x:f>
      </x:c>
      <x:c r="J90" s="76" t="n">
        <x:f>IF(OR(E90="",E90="В"),0,IF(OR(E90=$B$42,E90=$B$43,E90=$B$44,E90=$B$45,E90=$B$46),INDEX($G$42:$G$46,MATCH(E90,$B$42:$B$46,0)),$D$7))</x:f>
        <x:v>0</x:v>
      </x:c>
      <x:c r="K90" s="77" t="n">
        <x:f>IF(OR(L90="",L90="Выходной"),0,IF(L90="Готово",ROUND(24*MOD(I90-H90,1)-J90/60,10),"Проверить"))</x:f>
        <x:v>0</x:v>
      </x:c>
      <x:c r="L90" s="78" t="str">
        <x:f>IF(E90="","",IF(E90="В","Выходной",IF(LEN(TRIM($B$18))=0,"Нет имени",IF(COUNTIFS($B$10:$B$33,$B$18)&gt;1,"Повтор имени",IF(OR(E90=$B$42,E90=$B$43,E90=$B$44,E90=$B$45,E90=$B$46),IF(INDEX($I$42:$I$46,MATCH(E90,$B$42:$B$46,0))="Готово","Готово","Проверьте смену"),IF(OR(IFERROR(SEARCH("-",E90),0)=0,IFERROR(SEARCH("-",E90,SEARCH("-",E90)+1),0)&gt;0),"Нет кода",IF(OR(H90&lt;0,I90&lt;0),"Неверное время",IF(H90=I90,"Начало равно концу",IF(NOT(ISNUMBER($D$7)),"Проверьте перерыв",IF(OR($D$7&lt;0,$D$7&lt;&gt;INT($D$7)),"Проверьте перерыв",IF($D$7&gt;=ROUND(MOD(I90-H90,1)*1440,8),"Перерыв не меньше смены","Готово")))))))))))</x:f>
      </x:c>
      <x:c r="M90" s="3"/>
    </x:row>
    <x:row r="91" ht="30" customHeight="1">
      <x:c r="A91" s="3"/>
      <x:c r="B91" s="73" t="str">
        <x:f>IF($B$20="","",$B$20)</x:f>
      </x:c>
      <x:c r="C91" s="74" t="n">
        <x:f>IF(D$8="","",D$8)</x:f>
        <x:v>46349</x:v>
      </x:c>
      <x:c r="D91" s="73" t="str">
        <x:f>IF(D20="","",D20)</x:f>
      </x:c>
      <x:c r="E91" s="73" t="str">
        <x:f>IFERROR(UPPER(CONCATENATE("",SUBSTITUTE(CONCATENATE("",SUBSTITUTE(CONCATENATE("",SUBSTITUTE(TRIM(CONCATENATE("",D91))," ","")),"–","-")),"—","-"))),CONCATENATE("",D91))</x:f>
      </x:c>
      <x:c r="F91" s="73" t="str">
        <x:f>IFERROR(LEFT(CONCATENATE("[",E91),SEARCH("-",E91)),"")</x:f>
      </x:c>
      <x:c r="G91" s="73" t="str">
        <x:f>IFERROR(MID(CONCATENATE(E91,"]"),SEARCH("-",E91)+1,32),"")</x:f>
      </x:c>
      <x:c r="H91" s="75" t="str">
        <x:f>IF(OR(E91="",E91="В"),"",IF(OR(E91=$B$42,E91=$B$43,E91=$B$44,E91=$B$45,E91=$B$46),INDEX($E$42:$E$46,MATCH(E91,$B$42:$B$46,0)),IFERROR(IF(ISNUMBER(SEARCH(":",F91)),IF(AND(OR((LEN(F91)-1)=4,(LEN(F91)-1)=5),MID(F91,1+(LEN(F91)-1)-2,1)=":",ISNUMBER(VALUE(MID(F91,2,1))),IF((LEN(F91)-1)=5,ISNUMBER(VALUE(MID(F91,3,1))),TRUE),ISNUMBER(VALUE(MID(F91,1+(LEN(F91)-1)-1,1))),ISNUMBER(VALUE(MID(F91,1+(LEN(F91)-1),1))),VALUE(MID(F91,2,(LEN(F91)-1)-3))&lt;24,VALUE(MID(F91,1+(LEN(F91)-1)-1,2))&lt;60),VALUE(MID(F91,2,(LEN(F91)-1)-3))/24+VALUE(MID(F91,1+(LEN(F91)-1)-1,2))/1440,-1),IF(AND((LEN(F91)-1)&gt;=1,(LEN(F91)-1)&lt;=2,ISNUMBER(VALUE(MID(F91,2,1))),IF((LEN(F91)-1)=2,ISNUMBER(VALUE(MID(F91,3,1))),TRUE),VALUE(MID(F91,2,(LEN(F91)-1)))&lt;24),VALUE(MID(F91,2,(LEN(F91)-1)))/24,-1)),-1)))</x:f>
      </x:c>
      <x:c r="I91" s="75" t="str">
        <x:f>IF(OR(E91="",E91="В"),"",IF(OR(E91=$B$42,E91=$B$43,E91=$B$44,E91=$B$45,E91=$B$46),INDEX($F$42:$F$46,MATCH(E91,$B$42:$B$46,0)),IFERROR(IF(ISNUMBER(SEARCH(":",G91)),IF(AND(OR((LEN(G91)-1)=4,(LEN(G91)-1)=5),MID(G91,0+(LEN(G91)-1)-2,1)=":",ISNUMBER(VALUE(MID(G91,1,1))),IF((LEN(G91)-1)=5,ISNUMBER(VALUE(MID(G91,2,1))),TRUE),ISNUMBER(VALUE(MID(G91,0+(LEN(G91)-1)-1,1))),ISNUMBER(VALUE(MID(G91,0+(LEN(G91)-1),1))),VALUE(MID(G91,1,(LEN(G91)-1)-3))&lt;24,VALUE(MID(G91,0+(LEN(G91)-1)-1,2))&lt;60),VALUE(MID(G91,1,(LEN(G91)-1)-3))/24+VALUE(MID(G91,0+(LEN(G91)-1)-1,2))/1440,-1),IF(AND((LEN(G91)-1)&gt;=1,(LEN(G91)-1)&lt;=2,ISNUMBER(VALUE(MID(G91,1,1))),IF((LEN(G91)-1)=2,ISNUMBER(VALUE(MID(G91,2,1))),TRUE),VALUE(MID(G91,1,(LEN(G91)-1)))&lt;24),VALUE(MID(G91,1,(LEN(G91)-1)))/24,-1)),-1)))</x:f>
      </x:c>
      <x:c r="J91" s="76" t="n">
        <x:f>IF(OR(E91="",E91="В"),0,IF(OR(E91=$B$42,E91=$B$43,E91=$B$44,E91=$B$45,E91=$B$46),INDEX($G$42:$G$46,MATCH(E91,$B$42:$B$46,0)),$D$7))</x:f>
        <x:v>0</x:v>
      </x:c>
      <x:c r="K91" s="77" t="n">
        <x:f>IF(OR(L91="",L91="Выходной"),0,IF(L91="Готово",ROUND(24*MOD(I91-H91,1)-J91/60,10),"Проверить"))</x:f>
        <x:v>0</x:v>
      </x:c>
      <x:c r="L91" s="78" t="str">
        <x:f>IF(E91="","",IF(E91="В","Выходной",IF(LEN(TRIM($B$20))=0,"Нет имени",IF(COUNTIFS($B$10:$B$33,$B$20)&gt;1,"Повтор имени",IF(OR(E91=$B$42,E91=$B$43,E91=$B$44,E91=$B$45,E91=$B$46),IF(INDEX($I$42:$I$46,MATCH(E91,$B$42:$B$46,0))="Готово","Готово","Проверьте смену"),IF(OR(IFERROR(SEARCH("-",E91),0)=0,IFERROR(SEARCH("-",E91,SEARCH("-",E91)+1),0)&gt;0),"Нет кода",IF(OR(H91&lt;0,I91&lt;0),"Неверное время",IF(H91=I91,"Начало равно концу",IF(NOT(ISNUMBER($D$7)),"Проверьте перерыв",IF(OR($D$7&lt;0,$D$7&lt;&gt;INT($D$7)),"Проверьте перерыв",IF($D$7&gt;=ROUND(MOD(I91-H91,1)*1440,8),"Перерыв не меньше смены","Готово")))))))))))</x:f>
      </x:c>
      <x:c r="M91" s="3"/>
    </x:row>
    <x:row r="92" ht="30" customHeight="1">
      <x:c r="A92" s="3"/>
      <x:c r="B92" s="73" t="str">
        <x:f>IF($B$20="","",$B$20)</x:f>
      </x:c>
      <x:c r="C92" s="74" t="n">
        <x:f>IF(E$8="","",E$8)</x:f>
        <x:v>46350</x:v>
      </x:c>
      <x:c r="D92" s="73" t="str">
        <x:f>IF(E20="","",E20)</x:f>
      </x:c>
      <x:c r="E92" s="73" t="str">
        <x:f>IFERROR(UPPER(CONCATENATE("",SUBSTITUTE(CONCATENATE("",SUBSTITUTE(CONCATENATE("",SUBSTITUTE(TRIM(CONCATENATE("",D92))," ","")),"–","-")),"—","-"))),CONCATENATE("",D92))</x:f>
      </x:c>
      <x:c r="F92" s="73" t="str">
        <x:f>IFERROR(LEFT(CONCATENATE("[",E92),SEARCH("-",E92)),"")</x:f>
      </x:c>
      <x:c r="G92" s="73" t="str">
        <x:f>IFERROR(MID(CONCATENATE(E92,"]"),SEARCH("-",E92)+1,32),"")</x:f>
      </x:c>
      <x:c r="H92" s="75" t="str">
        <x:f>IF(OR(E92="",E92="В"),"",IF(OR(E92=$B$42,E92=$B$43,E92=$B$44,E92=$B$45,E92=$B$46),INDEX($E$42:$E$46,MATCH(E92,$B$42:$B$46,0)),IFERROR(IF(ISNUMBER(SEARCH(":",F92)),IF(AND(OR((LEN(F92)-1)=4,(LEN(F92)-1)=5),MID(F92,1+(LEN(F92)-1)-2,1)=":",ISNUMBER(VALUE(MID(F92,2,1))),IF((LEN(F92)-1)=5,ISNUMBER(VALUE(MID(F92,3,1))),TRUE),ISNUMBER(VALUE(MID(F92,1+(LEN(F92)-1)-1,1))),ISNUMBER(VALUE(MID(F92,1+(LEN(F92)-1),1))),VALUE(MID(F92,2,(LEN(F92)-1)-3))&lt;24,VALUE(MID(F92,1+(LEN(F92)-1)-1,2))&lt;60),VALUE(MID(F92,2,(LEN(F92)-1)-3))/24+VALUE(MID(F92,1+(LEN(F92)-1)-1,2))/1440,-1),IF(AND((LEN(F92)-1)&gt;=1,(LEN(F92)-1)&lt;=2,ISNUMBER(VALUE(MID(F92,2,1))),IF((LEN(F92)-1)=2,ISNUMBER(VALUE(MID(F92,3,1))),TRUE),VALUE(MID(F92,2,(LEN(F92)-1)))&lt;24),VALUE(MID(F92,2,(LEN(F92)-1)))/24,-1)),-1)))</x:f>
      </x:c>
      <x:c r="I92" s="75" t="str">
        <x:f>IF(OR(E92="",E92="В"),"",IF(OR(E92=$B$42,E92=$B$43,E92=$B$44,E92=$B$45,E92=$B$46),INDEX($F$42:$F$46,MATCH(E92,$B$42:$B$46,0)),IFERROR(IF(ISNUMBER(SEARCH(":",G92)),IF(AND(OR((LEN(G92)-1)=4,(LEN(G92)-1)=5),MID(G92,0+(LEN(G92)-1)-2,1)=":",ISNUMBER(VALUE(MID(G92,1,1))),IF((LEN(G92)-1)=5,ISNUMBER(VALUE(MID(G92,2,1))),TRUE),ISNUMBER(VALUE(MID(G92,0+(LEN(G92)-1)-1,1))),ISNUMBER(VALUE(MID(G92,0+(LEN(G92)-1),1))),VALUE(MID(G92,1,(LEN(G92)-1)-3))&lt;24,VALUE(MID(G92,0+(LEN(G92)-1)-1,2))&lt;60),VALUE(MID(G92,1,(LEN(G92)-1)-3))/24+VALUE(MID(G92,0+(LEN(G92)-1)-1,2))/1440,-1),IF(AND((LEN(G92)-1)&gt;=1,(LEN(G92)-1)&lt;=2,ISNUMBER(VALUE(MID(G92,1,1))),IF((LEN(G92)-1)=2,ISNUMBER(VALUE(MID(G92,2,1))),TRUE),VALUE(MID(G92,1,(LEN(G92)-1)))&lt;24),VALUE(MID(G92,1,(LEN(G92)-1)))/24,-1)),-1)))</x:f>
      </x:c>
      <x:c r="J92" s="76" t="n">
        <x:f>IF(OR(E92="",E92="В"),0,IF(OR(E92=$B$42,E92=$B$43,E92=$B$44,E92=$B$45,E92=$B$46),INDEX($G$42:$G$46,MATCH(E92,$B$42:$B$46,0)),$D$7))</x:f>
        <x:v>0</x:v>
      </x:c>
      <x:c r="K92" s="77" t="n">
        <x:f>IF(OR(L92="",L92="Выходной"),0,IF(L92="Готово",ROUND(24*MOD(I92-H92,1)-J92/60,10),"Проверить"))</x:f>
        <x:v>0</x:v>
      </x:c>
      <x:c r="L92" s="78" t="str">
        <x:f>IF(E92="","",IF(E92="В","Выходной",IF(LEN(TRIM($B$20))=0,"Нет имени",IF(COUNTIFS($B$10:$B$33,$B$20)&gt;1,"Повтор имени",IF(OR(E92=$B$42,E92=$B$43,E92=$B$44,E92=$B$45,E92=$B$46),IF(INDEX($I$42:$I$46,MATCH(E92,$B$42:$B$46,0))="Готово","Готово","Проверьте смену"),IF(OR(IFERROR(SEARCH("-",E92),0)=0,IFERROR(SEARCH("-",E92,SEARCH("-",E92)+1),0)&gt;0),"Нет кода",IF(OR(H92&lt;0,I92&lt;0),"Неверное время",IF(H92=I92,"Начало равно концу",IF(NOT(ISNUMBER($D$7)),"Проверьте перерыв",IF(OR($D$7&lt;0,$D$7&lt;&gt;INT($D$7)),"Проверьте перерыв",IF($D$7&gt;=ROUND(MOD(I92-H92,1)*1440,8),"Перерыв не меньше смены","Готово")))))))))))</x:f>
      </x:c>
      <x:c r="M92" s="3"/>
    </x:row>
    <x:row r="93" ht="30" customHeight="1">
      <x:c r="A93" s="3"/>
      <x:c r="B93" s="73" t="str">
        <x:f>IF($B$20="","",$B$20)</x:f>
      </x:c>
      <x:c r="C93" s="74" t="n">
        <x:f>IF(F$8="","",F$8)</x:f>
        <x:v>46351</x:v>
      </x:c>
      <x:c r="D93" s="73" t="str">
        <x:f>IF(F20="","",F20)</x:f>
      </x:c>
      <x:c r="E93" s="73" t="str">
        <x:f>IFERROR(UPPER(CONCATENATE("",SUBSTITUTE(CONCATENATE("",SUBSTITUTE(CONCATENATE("",SUBSTITUTE(TRIM(CONCATENATE("",D93))," ","")),"–","-")),"—","-"))),CONCATENATE("",D93))</x:f>
      </x:c>
      <x:c r="F93" s="73" t="str">
        <x:f>IFERROR(LEFT(CONCATENATE("[",E93),SEARCH("-",E93)),"")</x:f>
      </x:c>
      <x:c r="G93" s="73" t="str">
        <x:f>IFERROR(MID(CONCATENATE(E93,"]"),SEARCH("-",E93)+1,32),"")</x:f>
      </x:c>
      <x:c r="H93" s="75" t="str">
        <x:f>IF(OR(E93="",E93="В"),"",IF(OR(E93=$B$42,E93=$B$43,E93=$B$44,E93=$B$45,E93=$B$46),INDEX($E$42:$E$46,MATCH(E93,$B$42:$B$46,0)),IFERROR(IF(ISNUMBER(SEARCH(":",F93)),IF(AND(OR((LEN(F93)-1)=4,(LEN(F93)-1)=5),MID(F93,1+(LEN(F93)-1)-2,1)=":",ISNUMBER(VALUE(MID(F93,2,1))),IF((LEN(F93)-1)=5,ISNUMBER(VALUE(MID(F93,3,1))),TRUE),ISNUMBER(VALUE(MID(F93,1+(LEN(F93)-1)-1,1))),ISNUMBER(VALUE(MID(F93,1+(LEN(F93)-1),1))),VALUE(MID(F93,2,(LEN(F93)-1)-3))&lt;24,VALUE(MID(F93,1+(LEN(F93)-1)-1,2))&lt;60),VALUE(MID(F93,2,(LEN(F93)-1)-3))/24+VALUE(MID(F93,1+(LEN(F93)-1)-1,2))/1440,-1),IF(AND((LEN(F93)-1)&gt;=1,(LEN(F93)-1)&lt;=2,ISNUMBER(VALUE(MID(F93,2,1))),IF((LEN(F93)-1)=2,ISNUMBER(VALUE(MID(F93,3,1))),TRUE),VALUE(MID(F93,2,(LEN(F93)-1)))&lt;24),VALUE(MID(F93,2,(LEN(F93)-1)))/24,-1)),-1)))</x:f>
      </x:c>
      <x:c r="I93" s="75" t="str">
        <x:f>IF(OR(E93="",E93="В"),"",IF(OR(E93=$B$42,E93=$B$43,E93=$B$44,E93=$B$45,E93=$B$46),INDEX($F$42:$F$46,MATCH(E93,$B$42:$B$46,0)),IFERROR(IF(ISNUMBER(SEARCH(":",G93)),IF(AND(OR((LEN(G93)-1)=4,(LEN(G93)-1)=5),MID(G93,0+(LEN(G93)-1)-2,1)=":",ISNUMBER(VALUE(MID(G93,1,1))),IF((LEN(G93)-1)=5,ISNUMBER(VALUE(MID(G93,2,1))),TRUE),ISNUMBER(VALUE(MID(G93,0+(LEN(G93)-1)-1,1))),ISNUMBER(VALUE(MID(G93,0+(LEN(G93)-1),1))),VALUE(MID(G93,1,(LEN(G93)-1)-3))&lt;24,VALUE(MID(G93,0+(LEN(G93)-1)-1,2))&lt;60),VALUE(MID(G93,1,(LEN(G93)-1)-3))/24+VALUE(MID(G93,0+(LEN(G93)-1)-1,2))/1440,-1),IF(AND((LEN(G93)-1)&gt;=1,(LEN(G93)-1)&lt;=2,ISNUMBER(VALUE(MID(G93,1,1))),IF((LEN(G93)-1)=2,ISNUMBER(VALUE(MID(G93,2,1))),TRUE),VALUE(MID(G93,1,(LEN(G93)-1)))&lt;24),VALUE(MID(G93,1,(LEN(G93)-1)))/24,-1)),-1)))</x:f>
      </x:c>
      <x:c r="J93" s="76" t="n">
        <x:f>IF(OR(E93="",E93="В"),0,IF(OR(E93=$B$42,E93=$B$43,E93=$B$44,E93=$B$45,E93=$B$46),INDEX($G$42:$G$46,MATCH(E93,$B$42:$B$46,0)),$D$7))</x:f>
        <x:v>0</x:v>
      </x:c>
      <x:c r="K93" s="77" t="n">
        <x:f>IF(OR(L93="",L93="Выходной"),0,IF(L93="Готово",ROUND(24*MOD(I93-H93,1)-J93/60,10),"Проверить"))</x:f>
        <x:v>0</x:v>
      </x:c>
      <x:c r="L93" s="78" t="str">
        <x:f>IF(E93="","",IF(E93="В","Выходной",IF(LEN(TRIM($B$20))=0,"Нет имени",IF(COUNTIFS($B$10:$B$33,$B$20)&gt;1,"Повтор имени",IF(OR(E93=$B$42,E93=$B$43,E93=$B$44,E93=$B$45,E93=$B$46),IF(INDEX($I$42:$I$46,MATCH(E93,$B$42:$B$46,0))="Готово","Готово","Проверьте смену"),IF(OR(IFERROR(SEARCH("-",E93),0)=0,IFERROR(SEARCH("-",E93,SEARCH("-",E93)+1),0)&gt;0),"Нет кода",IF(OR(H93&lt;0,I93&lt;0),"Неверное время",IF(H93=I93,"Начало равно концу",IF(NOT(ISNUMBER($D$7)),"Проверьте перерыв",IF(OR($D$7&lt;0,$D$7&lt;&gt;INT($D$7)),"Проверьте перерыв",IF($D$7&gt;=ROUND(MOD(I93-H93,1)*1440,8),"Перерыв не меньше смены","Готово")))))))))))</x:f>
      </x:c>
      <x:c r="M93" s="3"/>
    </x:row>
    <x:row r="94" ht="30" customHeight="1">
      <x:c r="A94" s="3"/>
      <x:c r="B94" s="73" t="str">
        <x:f>IF($B$20="","",$B$20)</x:f>
      </x:c>
      <x:c r="C94" s="74" t="n">
        <x:f>IF(G$8="","",G$8)</x:f>
        <x:v>46352</x:v>
      </x:c>
      <x:c r="D94" s="73" t="str">
        <x:f>IF(G20="","",G20)</x:f>
      </x:c>
      <x:c r="E94" s="73" t="str">
        <x:f>IFERROR(UPPER(CONCATENATE("",SUBSTITUTE(CONCATENATE("",SUBSTITUTE(CONCATENATE("",SUBSTITUTE(TRIM(CONCATENATE("",D94))," ","")),"–","-")),"—","-"))),CONCATENATE("",D94))</x:f>
      </x:c>
      <x:c r="F94" s="73" t="str">
        <x:f>IFERROR(LEFT(CONCATENATE("[",E94),SEARCH("-",E94)),"")</x:f>
      </x:c>
      <x:c r="G94" s="73" t="str">
        <x:f>IFERROR(MID(CONCATENATE(E94,"]"),SEARCH("-",E94)+1,32),"")</x:f>
      </x:c>
      <x:c r="H94" s="75" t="str">
        <x:f>IF(OR(E94="",E94="В"),"",IF(OR(E94=$B$42,E94=$B$43,E94=$B$44,E94=$B$45,E94=$B$46),INDEX($E$42:$E$46,MATCH(E94,$B$42:$B$46,0)),IFERROR(IF(ISNUMBER(SEARCH(":",F94)),IF(AND(OR((LEN(F94)-1)=4,(LEN(F94)-1)=5),MID(F94,1+(LEN(F94)-1)-2,1)=":",ISNUMBER(VALUE(MID(F94,2,1))),IF((LEN(F94)-1)=5,ISNUMBER(VALUE(MID(F94,3,1))),TRUE),ISNUMBER(VALUE(MID(F94,1+(LEN(F94)-1)-1,1))),ISNUMBER(VALUE(MID(F94,1+(LEN(F94)-1),1))),VALUE(MID(F94,2,(LEN(F94)-1)-3))&lt;24,VALUE(MID(F94,1+(LEN(F94)-1)-1,2))&lt;60),VALUE(MID(F94,2,(LEN(F94)-1)-3))/24+VALUE(MID(F94,1+(LEN(F94)-1)-1,2))/1440,-1),IF(AND((LEN(F94)-1)&gt;=1,(LEN(F94)-1)&lt;=2,ISNUMBER(VALUE(MID(F94,2,1))),IF((LEN(F94)-1)=2,ISNUMBER(VALUE(MID(F94,3,1))),TRUE),VALUE(MID(F94,2,(LEN(F94)-1)))&lt;24),VALUE(MID(F94,2,(LEN(F94)-1)))/24,-1)),-1)))</x:f>
      </x:c>
      <x:c r="I94" s="75" t="str">
        <x:f>IF(OR(E94="",E94="В"),"",IF(OR(E94=$B$42,E94=$B$43,E94=$B$44,E94=$B$45,E94=$B$46),INDEX($F$42:$F$46,MATCH(E94,$B$42:$B$46,0)),IFERROR(IF(ISNUMBER(SEARCH(":",G94)),IF(AND(OR((LEN(G94)-1)=4,(LEN(G94)-1)=5),MID(G94,0+(LEN(G94)-1)-2,1)=":",ISNUMBER(VALUE(MID(G94,1,1))),IF((LEN(G94)-1)=5,ISNUMBER(VALUE(MID(G94,2,1))),TRUE),ISNUMBER(VALUE(MID(G94,0+(LEN(G94)-1)-1,1))),ISNUMBER(VALUE(MID(G94,0+(LEN(G94)-1),1))),VALUE(MID(G94,1,(LEN(G94)-1)-3))&lt;24,VALUE(MID(G94,0+(LEN(G94)-1)-1,2))&lt;60),VALUE(MID(G94,1,(LEN(G94)-1)-3))/24+VALUE(MID(G94,0+(LEN(G94)-1)-1,2))/1440,-1),IF(AND((LEN(G94)-1)&gt;=1,(LEN(G94)-1)&lt;=2,ISNUMBER(VALUE(MID(G94,1,1))),IF((LEN(G94)-1)=2,ISNUMBER(VALUE(MID(G94,2,1))),TRUE),VALUE(MID(G94,1,(LEN(G94)-1)))&lt;24),VALUE(MID(G94,1,(LEN(G94)-1)))/24,-1)),-1)))</x:f>
      </x:c>
      <x:c r="J94" s="76" t="n">
        <x:f>IF(OR(E94="",E94="В"),0,IF(OR(E94=$B$42,E94=$B$43,E94=$B$44,E94=$B$45,E94=$B$46),INDEX($G$42:$G$46,MATCH(E94,$B$42:$B$46,0)),$D$7))</x:f>
        <x:v>0</x:v>
      </x:c>
      <x:c r="K94" s="77" t="n">
        <x:f>IF(OR(L94="",L94="Выходной"),0,IF(L94="Готово",ROUND(24*MOD(I94-H94,1)-J94/60,10),"Проверить"))</x:f>
        <x:v>0</x:v>
      </x:c>
      <x:c r="L94" s="78" t="str">
        <x:f>IF(E94="","",IF(E94="В","Выходной",IF(LEN(TRIM($B$20))=0,"Нет имени",IF(COUNTIFS($B$10:$B$33,$B$20)&gt;1,"Повтор имени",IF(OR(E94=$B$42,E94=$B$43,E94=$B$44,E94=$B$45,E94=$B$46),IF(INDEX($I$42:$I$46,MATCH(E94,$B$42:$B$46,0))="Готово","Готово","Проверьте смену"),IF(OR(IFERROR(SEARCH("-",E94),0)=0,IFERROR(SEARCH("-",E94,SEARCH("-",E94)+1),0)&gt;0),"Нет кода",IF(OR(H94&lt;0,I94&lt;0),"Неверное время",IF(H94=I94,"Начало равно концу",IF(NOT(ISNUMBER($D$7)),"Проверьте перерыв",IF(OR($D$7&lt;0,$D$7&lt;&gt;INT($D$7)),"Проверьте перерыв",IF($D$7&gt;=ROUND(MOD(I94-H94,1)*1440,8),"Перерыв не меньше смены","Готово")))))))))))</x:f>
      </x:c>
      <x:c r="M94" s="3"/>
    </x:row>
    <x:row r="95" ht="30" customHeight="1">
      <x:c r="A95" s="3"/>
      <x:c r="B95" s="73" t="str">
        <x:f>IF($B$20="","",$B$20)</x:f>
      </x:c>
      <x:c r="C95" s="74" t="n">
        <x:f>IF(H$8="","",H$8)</x:f>
        <x:v>46353</x:v>
      </x:c>
      <x:c r="D95" s="73" t="str">
        <x:f>IF(H20="","",H20)</x:f>
      </x:c>
      <x:c r="E95" s="73" t="str">
        <x:f>IFERROR(UPPER(CONCATENATE("",SUBSTITUTE(CONCATENATE("",SUBSTITUTE(CONCATENATE("",SUBSTITUTE(TRIM(CONCATENATE("",D95))," ","")),"–","-")),"—","-"))),CONCATENATE("",D95))</x:f>
      </x:c>
      <x:c r="F95" s="73" t="str">
        <x:f>IFERROR(LEFT(CONCATENATE("[",E95),SEARCH("-",E95)),"")</x:f>
      </x:c>
      <x:c r="G95" s="73" t="str">
        <x:f>IFERROR(MID(CONCATENATE(E95,"]"),SEARCH("-",E95)+1,32),"")</x:f>
      </x:c>
      <x:c r="H95" s="75" t="str">
        <x:f>IF(OR(E95="",E95="В"),"",IF(OR(E95=$B$42,E95=$B$43,E95=$B$44,E95=$B$45,E95=$B$46),INDEX($E$42:$E$46,MATCH(E95,$B$42:$B$46,0)),IFERROR(IF(ISNUMBER(SEARCH(":",F95)),IF(AND(OR((LEN(F95)-1)=4,(LEN(F95)-1)=5),MID(F95,1+(LEN(F95)-1)-2,1)=":",ISNUMBER(VALUE(MID(F95,2,1))),IF((LEN(F95)-1)=5,ISNUMBER(VALUE(MID(F95,3,1))),TRUE),ISNUMBER(VALUE(MID(F95,1+(LEN(F95)-1)-1,1))),ISNUMBER(VALUE(MID(F95,1+(LEN(F95)-1),1))),VALUE(MID(F95,2,(LEN(F95)-1)-3))&lt;24,VALUE(MID(F95,1+(LEN(F95)-1)-1,2))&lt;60),VALUE(MID(F95,2,(LEN(F95)-1)-3))/24+VALUE(MID(F95,1+(LEN(F95)-1)-1,2))/1440,-1),IF(AND((LEN(F95)-1)&gt;=1,(LEN(F95)-1)&lt;=2,ISNUMBER(VALUE(MID(F95,2,1))),IF((LEN(F95)-1)=2,ISNUMBER(VALUE(MID(F95,3,1))),TRUE),VALUE(MID(F95,2,(LEN(F95)-1)))&lt;24),VALUE(MID(F95,2,(LEN(F95)-1)))/24,-1)),-1)))</x:f>
      </x:c>
      <x:c r="I95" s="75" t="str">
        <x:f>IF(OR(E95="",E95="В"),"",IF(OR(E95=$B$42,E95=$B$43,E95=$B$44,E95=$B$45,E95=$B$46),INDEX($F$42:$F$46,MATCH(E95,$B$42:$B$46,0)),IFERROR(IF(ISNUMBER(SEARCH(":",G95)),IF(AND(OR((LEN(G95)-1)=4,(LEN(G95)-1)=5),MID(G95,0+(LEN(G95)-1)-2,1)=":",ISNUMBER(VALUE(MID(G95,1,1))),IF((LEN(G95)-1)=5,ISNUMBER(VALUE(MID(G95,2,1))),TRUE),ISNUMBER(VALUE(MID(G95,0+(LEN(G95)-1)-1,1))),ISNUMBER(VALUE(MID(G95,0+(LEN(G95)-1),1))),VALUE(MID(G95,1,(LEN(G95)-1)-3))&lt;24,VALUE(MID(G95,0+(LEN(G95)-1)-1,2))&lt;60),VALUE(MID(G95,1,(LEN(G95)-1)-3))/24+VALUE(MID(G95,0+(LEN(G95)-1)-1,2))/1440,-1),IF(AND((LEN(G95)-1)&gt;=1,(LEN(G95)-1)&lt;=2,ISNUMBER(VALUE(MID(G95,1,1))),IF((LEN(G95)-1)=2,ISNUMBER(VALUE(MID(G95,2,1))),TRUE),VALUE(MID(G95,1,(LEN(G95)-1)))&lt;24),VALUE(MID(G95,1,(LEN(G95)-1)))/24,-1)),-1)))</x:f>
      </x:c>
      <x:c r="J95" s="76" t="n">
        <x:f>IF(OR(E95="",E95="В"),0,IF(OR(E95=$B$42,E95=$B$43,E95=$B$44,E95=$B$45,E95=$B$46),INDEX($G$42:$G$46,MATCH(E95,$B$42:$B$46,0)),$D$7))</x:f>
        <x:v>0</x:v>
      </x:c>
      <x:c r="K95" s="77" t="n">
        <x:f>IF(OR(L95="",L95="Выходной"),0,IF(L95="Готово",ROUND(24*MOD(I95-H95,1)-J95/60,10),"Проверить"))</x:f>
        <x:v>0</x:v>
      </x:c>
      <x:c r="L95" s="78" t="str">
        <x:f>IF(E95="","",IF(E95="В","Выходной",IF(LEN(TRIM($B$20))=0,"Нет имени",IF(COUNTIFS($B$10:$B$33,$B$20)&gt;1,"Повтор имени",IF(OR(E95=$B$42,E95=$B$43,E95=$B$44,E95=$B$45,E95=$B$46),IF(INDEX($I$42:$I$46,MATCH(E95,$B$42:$B$46,0))="Готово","Готово","Проверьте смену"),IF(OR(IFERROR(SEARCH("-",E95),0)=0,IFERROR(SEARCH("-",E95,SEARCH("-",E95)+1),0)&gt;0),"Нет кода",IF(OR(H95&lt;0,I95&lt;0),"Неверное время",IF(H95=I95,"Начало равно концу",IF(NOT(ISNUMBER($D$7)),"Проверьте перерыв",IF(OR($D$7&lt;0,$D$7&lt;&gt;INT($D$7)),"Проверьте перерыв",IF($D$7&gt;=ROUND(MOD(I95-H95,1)*1440,8),"Перерыв не меньше смены","Готово")))))))))))</x:f>
      </x:c>
      <x:c r="M95" s="3"/>
    </x:row>
    <x:row r="96" ht="30" customHeight="1">
      <x:c r="A96" s="3"/>
      <x:c r="B96" s="73" t="str">
        <x:f>IF($B$20="","",$B$20)</x:f>
      </x:c>
      <x:c r="C96" s="74" t="n">
        <x:f>IF(I$8="","",I$8)</x:f>
        <x:v>46354</x:v>
      </x:c>
      <x:c r="D96" s="73" t="str">
        <x:f>IF(I20="","",I20)</x:f>
      </x:c>
      <x:c r="E96" s="73" t="str">
        <x:f>IFERROR(UPPER(CONCATENATE("",SUBSTITUTE(CONCATENATE("",SUBSTITUTE(CONCATENATE("",SUBSTITUTE(TRIM(CONCATENATE("",D96))," ","")),"–","-")),"—","-"))),CONCATENATE("",D96))</x:f>
      </x:c>
      <x:c r="F96" s="73" t="str">
        <x:f>IFERROR(LEFT(CONCATENATE("[",E96),SEARCH("-",E96)),"")</x:f>
      </x:c>
      <x:c r="G96" s="73" t="str">
        <x:f>IFERROR(MID(CONCATENATE(E96,"]"),SEARCH("-",E96)+1,32),"")</x:f>
      </x:c>
      <x:c r="H96" s="75" t="str">
        <x:f>IF(OR(E96="",E96="В"),"",IF(OR(E96=$B$42,E96=$B$43,E96=$B$44,E96=$B$45,E96=$B$46),INDEX($E$42:$E$46,MATCH(E96,$B$42:$B$46,0)),IFERROR(IF(ISNUMBER(SEARCH(":",F96)),IF(AND(OR((LEN(F96)-1)=4,(LEN(F96)-1)=5),MID(F96,1+(LEN(F96)-1)-2,1)=":",ISNUMBER(VALUE(MID(F96,2,1))),IF((LEN(F96)-1)=5,ISNUMBER(VALUE(MID(F96,3,1))),TRUE),ISNUMBER(VALUE(MID(F96,1+(LEN(F96)-1)-1,1))),ISNUMBER(VALUE(MID(F96,1+(LEN(F96)-1),1))),VALUE(MID(F96,2,(LEN(F96)-1)-3))&lt;24,VALUE(MID(F96,1+(LEN(F96)-1)-1,2))&lt;60),VALUE(MID(F96,2,(LEN(F96)-1)-3))/24+VALUE(MID(F96,1+(LEN(F96)-1)-1,2))/1440,-1),IF(AND((LEN(F96)-1)&gt;=1,(LEN(F96)-1)&lt;=2,ISNUMBER(VALUE(MID(F96,2,1))),IF((LEN(F96)-1)=2,ISNUMBER(VALUE(MID(F96,3,1))),TRUE),VALUE(MID(F96,2,(LEN(F96)-1)))&lt;24),VALUE(MID(F96,2,(LEN(F96)-1)))/24,-1)),-1)))</x:f>
      </x:c>
      <x:c r="I96" s="75" t="str">
        <x:f>IF(OR(E96="",E96="В"),"",IF(OR(E96=$B$42,E96=$B$43,E96=$B$44,E96=$B$45,E96=$B$46),INDEX($F$42:$F$46,MATCH(E96,$B$42:$B$46,0)),IFERROR(IF(ISNUMBER(SEARCH(":",G96)),IF(AND(OR((LEN(G96)-1)=4,(LEN(G96)-1)=5),MID(G96,0+(LEN(G96)-1)-2,1)=":",ISNUMBER(VALUE(MID(G96,1,1))),IF((LEN(G96)-1)=5,ISNUMBER(VALUE(MID(G96,2,1))),TRUE),ISNUMBER(VALUE(MID(G96,0+(LEN(G96)-1)-1,1))),ISNUMBER(VALUE(MID(G96,0+(LEN(G96)-1),1))),VALUE(MID(G96,1,(LEN(G96)-1)-3))&lt;24,VALUE(MID(G96,0+(LEN(G96)-1)-1,2))&lt;60),VALUE(MID(G96,1,(LEN(G96)-1)-3))/24+VALUE(MID(G96,0+(LEN(G96)-1)-1,2))/1440,-1),IF(AND((LEN(G96)-1)&gt;=1,(LEN(G96)-1)&lt;=2,ISNUMBER(VALUE(MID(G96,1,1))),IF((LEN(G96)-1)=2,ISNUMBER(VALUE(MID(G96,2,1))),TRUE),VALUE(MID(G96,1,(LEN(G96)-1)))&lt;24),VALUE(MID(G96,1,(LEN(G96)-1)))/24,-1)),-1)))</x:f>
      </x:c>
      <x:c r="J96" s="76" t="n">
        <x:f>IF(OR(E96="",E96="В"),0,IF(OR(E96=$B$42,E96=$B$43,E96=$B$44,E96=$B$45,E96=$B$46),INDEX($G$42:$G$46,MATCH(E96,$B$42:$B$46,0)),$D$7))</x:f>
        <x:v>0</x:v>
      </x:c>
      <x:c r="K96" s="77" t="n">
        <x:f>IF(OR(L96="",L96="Выходной"),0,IF(L96="Готово",ROUND(24*MOD(I96-H96,1)-J96/60,10),"Проверить"))</x:f>
        <x:v>0</x:v>
      </x:c>
      <x:c r="L96" s="78" t="str">
        <x:f>IF(E96="","",IF(E96="В","Выходной",IF(LEN(TRIM($B$20))=0,"Нет имени",IF(COUNTIFS($B$10:$B$33,$B$20)&gt;1,"Повтор имени",IF(OR(E96=$B$42,E96=$B$43,E96=$B$44,E96=$B$45,E96=$B$46),IF(INDEX($I$42:$I$46,MATCH(E96,$B$42:$B$46,0))="Готово","Готово","Проверьте смену"),IF(OR(IFERROR(SEARCH("-",E96),0)=0,IFERROR(SEARCH("-",E96,SEARCH("-",E96)+1),0)&gt;0),"Нет кода",IF(OR(H96&lt;0,I96&lt;0),"Неверное время",IF(H96=I96,"Начало равно концу",IF(NOT(ISNUMBER($D$7)),"Проверьте перерыв",IF(OR($D$7&lt;0,$D$7&lt;&gt;INT($D$7)),"Проверьте перерыв",IF($D$7&gt;=ROUND(MOD(I96-H96,1)*1440,8),"Перерыв не меньше смены","Готово")))))))))))</x:f>
      </x:c>
      <x:c r="M96" s="3"/>
    </x:row>
    <x:row r="97" ht="30" customHeight="1">
      <x:c r="A97" s="3"/>
      <x:c r="B97" s="73" t="str">
        <x:f>IF($B$20="","",$B$20)</x:f>
      </x:c>
      <x:c r="C97" s="74" t="n">
        <x:f>IF(J$8="","",J$8)</x:f>
        <x:v>46355</x:v>
      </x:c>
      <x:c r="D97" s="73" t="str">
        <x:f>IF(J20="","",J20)</x:f>
      </x:c>
      <x:c r="E97" s="73" t="str">
        <x:f>IFERROR(UPPER(CONCATENATE("",SUBSTITUTE(CONCATENATE("",SUBSTITUTE(CONCATENATE("",SUBSTITUTE(TRIM(CONCATENATE("",D97))," ","")),"–","-")),"—","-"))),CONCATENATE("",D97))</x:f>
      </x:c>
      <x:c r="F97" s="73" t="str">
        <x:f>IFERROR(LEFT(CONCATENATE("[",E97),SEARCH("-",E97)),"")</x:f>
      </x:c>
      <x:c r="G97" s="73" t="str">
        <x:f>IFERROR(MID(CONCATENATE(E97,"]"),SEARCH("-",E97)+1,32),"")</x:f>
      </x:c>
      <x:c r="H97" s="75" t="str">
        <x:f>IF(OR(E97="",E97="В"),"",IF(OR(E97=$B$42,E97=$B$43,E97=$B$44,E97=$B$45,E97=$B$46),INDEX($E$42:$E$46,MATCH(E97,$B$42:$B$46,0)),IFERROR(IF(ISNUMBER(SEARCH(":",F97)),IF(AND(OR((LEN(F97)-1)=4,(LEN(F97)-1)=5),MID(F97,1+(LEN(F97)-1)-2,1)=":",ISNUMBER(VALUE(MID(F97,2,1))),IF((LEN(F97)-1)=5,ISNUMBER(VALUE(MID(F97,3,1))),TRUE),ISNUMBER(VALUE(MID(F97,1+(LEN(F97)-1)-1,1))),ISNUMBER(VALUE(MID(F97,1+(LEN(F97)-1),1))),VALUE(MID(F97,2,(LEN(F97)-1)-3))&lt;24,VALUE(MID(F97,1+(LEN(F97)-1)-1,2))&lt;60),VALUE(MID(F97,2,(LEN(F97)-1)-3))/24+VALUE(MID(F97,1+(LEN(F97)-1)-1,2))/1440,-1),IF(AND((LEN(F97)-1)&gt;=1,(LEN(F97)-1)&lt;=2,ISNUMBER(VALUE(MID(F97,2,1))),IF((LEN(F97)-1)=2,ISNUMBER(VALUE(MID(F97,3,1))),TRUE),VALUE(MID(F97,2,(LEN(F97)-1)))&lt;24),VALUE(MID(F97,2,(LEN(F97)-1)))/24,-1)),-1)))</x:f>
      </x:c>
      <x:c r="I97" s="75" t="str">
        <x:f>IF(OR(E97="",E97="В"),"",IF(OR(E97=$B$42,E97=$B$43,E97=$B$44,E97=$B$45,E97=$B$46),INDEX($F$42:$F$46,MATCH(E97,$B$42:$B$46,0)),IFERROR(IF(ISNUMBER(SEARCH(":",G97)),IF(AND(OR((LEN(G97)-1)=4,(LEN(G97)-1)=5),MID(G97,0+(LEN(G97)-1)-2,1)=":",ISNUMBER(VALUE(MID(G97,1,1))),IF((LEN(G97)-1)=5,ISNUMBER(VALUE(MID(G97,2,1))),TRUE),ISNUMBER(VALUE(MID(G97,0+(LEN(G97)-1)-1,1))),ISNUMBER(VALUE(MID(G97,0+(LEN(G97)-1),1))),VALUE(MID(G97,1,(LEN(G97)-1)-3))&lt;24,VALUE(MID(G97,0+(LEN(G97)-1)-1,2))&lt;60),VALUE(MID(G97,1,(LEN(G97)-1)-3))/24+VALUE(MID(G97,0+(LEN(G97)-1)-1,2))/1440,-1),IF(AND((LEN(G97)-1)&gt;=1,(LEN(G97)-1)&lt;=2,ISNUMBER(VALUE(MID(G97,1,1))),IF((LEN(G97)-1)=2,ISNUMBER(VALUE(MID(G97,2,1))),TRUE),VALUE(MID(G97,1,(LEN(G97)-1)))&lt;24),VALUE(MID(G97,1,(LEN(G97)-1)))/24,-1)),-1)))</x:f>
      </x:c>
      <x:c r="J97" s="76" t="n">
        <x:f>IF(OR(E97="",E97="В"),0,IF(OR(E97=$B$42,E97=$B$43,E97=$B$44,E97=$B$45,E97=$B$46),INDEX($G$42:$G$46,MATCH(E97,$B$42:$B$46,0)),$D$7))</x:f>
        <x:v>0</x:v>
      </x:c>
      <x:c r="K97" s="77" t="n">
        <x:f>IF(OR(L97="",L97="Выходной"),0,IF(L97="Готово",ROUND(24*MOD(I97-H97,1)-J97/60,10),"Проверить"))</x:f>
        <x:v>0</x:v>
      </x:c>
      <x:c r="L97" s="78" t="str">
        <x:f>IF(E97="","",IF(E97="В","Выходной",IF(LEN(TRIM($B$20))=0,"Нет имени",IF(COUNTIFS($B$10:$B$33,$B$20)&gt;1,"Повтор имени",IF(OR(E97=$B$42,E97=$B$43,E97=$B$44,E97=$B$45,E97=$B$46),IF(INDEX($I$42:$I$46,MATCH(E97,$B$42:$B$46,0))="Готово","Готово","Проверьте смену"),IF(OR(IFERROR(SEARCH("-",E97),0)=0,IFERROR(SEARCH("-",E97,SEARCH("-",E97)+1),0)&gt;0),"Нет кода",IF(OR(H97&lt;0,I97&lt;0),"Неверное время",IF(H97=I97,"Начало равно концу",IF(NOT(ISNUMBER($D$7)),"Проверьте перерыв",IF(OR($D$7&lt;0,$D$7&lt;&gt;INT($D$7)),"Проверьте перерыв",IF($D$7&gt;=ROUND(MOD(I97-H97,1)*1440,8),"Перерыв не меньше смены","Готово")))))))))))</x:f>
      </x:c>
      <x:c r="M97" s="3"/>
    </x:row>
    <x:row r="98" ht="30" customHeight="1">
      <x:c r="A98" s="3"/>
      <x:c r="B98" s="73" t="str">
        <x:f>IF($B$22="","",$B$22)</x:f>
      </x:c>
      <x:c r="C98" s="74" t="n">
        <x:f>IF(D$8="","",D$8)</x:f>
        <x:v>46349</x:v>
      </x:c>
      <x:c r="D98" s="73" t="str">
        <x:f>IF(D22="","",D22)</x:f>
      </x:c>
      <x:c r="E98" s="73" t="str">
        <x:f>IFERROR(UPPER(CONCATENATE("",SUBSTITUTE(CONCATENATE("",SUBSTITUTE(CONCATENATE("",SUBSTITUTE(TRIM(CONCATENATE("",D98))," ","")),"–","-")),"—","-"))),CONCATENATE("",D98))</x:f>
      </x:c>
      <x:c r="F98" s="73" t="str">
        <x:f>IFERROR(LEFT(CONCATENATE("[",E98),SEARCH("-",E98)),"")</x:f>
      </x:c>
      <x:c r="G98" s="73" t="str">
        <x:f>IFERROR(MID(CONCATENATE(E98,"]"),SEARCH("-",E98)+1,32),"")</x:f>
      </x:c>
      <x:c r="H98" s="75" t="str">
        <x:f>IF(OR(E98="",E98="В"),"",IF(OR(E98=$B$42,E98=$B$43,E98=$B$44,E98=$B$45,E98=$B$46),INDEX($E$42:$E$46,MATCH(E98,$B$42:$B$46,0)),IFERROR(IF(ISNUMBER(SEARCH(":",F98)),IF(AND(OR((LEN(F98)-1)=4,(LEN(F98)-1)=5),MID(F98,1+(LEN(F98)-1)-2,1)=":",ISNUMBER(VALUE(MID(F98,2,1))),IF((LEN(F98)-1)=5,ISNUMBER(VALUE(MID(F98,3,1))),TRUE),ISNUMBER(VALUE(MID(F98,1+(LEN(F98)-1)-1,1))),ISNUMBER(VALUE(MID(F98,1+(LEN(F98)-1),1))),VALUE(MID(F98,2,(LEN(F98)-1)-3))&lt;24,VALUE(MID(F98,1+(LEN(F98)-1)-1,2))&lt;60),VALUE(MID(F98,2,(LEN(F98)-1)-3))/24+VALUE(MID(F98,1+(LEN(F98)-1)-1,2))/1440,-1),IF(AND((LEN(F98)-1)&gt;=1,(LEN(F98)-1)&lt;=2,ISNUMBER(VALUE(MID(F98,2,1))),IF((LEN(F98)-1)=2,ISNUMBER(VALUE(MID(F98,3,1))),TRUE),VALUE(MID(F98,2,(LEN(F98)-1)))&lt;24),VALUE(MID(F98,2,(LEN(F98)-1)))/24,-1)),-1)))</x:f>
      </x:c>
      <x:c r="I98" s="75" t="str">
        <x:f>IF(OR(E98="",E98="В"),"",IF(OR(E98=$B$42,E98=$B$43,E98=$B$44,E98=$B$45,E98=$B$46),INDEX($F$42:$F$46,MATCH(E98,$B$42:$B$46,0)),IFERROR(IF(ISNUMBER(SEARCH(":",G98)),IF(AND(OR((LEN(G98)-1)=4,(LEN(G98)-1)=5),MID(G98,0+(LEN(G98)-1)-2,1)=":",ISNUMBER(VALUE(MID(G98,1,1))),IF((LEN(G98)-1)=5,ISNUMBER(VALUE(MID(G98,2,1))),TRUE),ISNUMBER(VALUE(MID(G98,0+(LEN(G98)-1)-1,1))),ISNUMBER(VALUE(MID(G98,0+(LEN(G98)-1),1))),VALUE(MID(G98,1,(LEN(G98)-1)-3))&lt;24,VALUE(MID(G98,0+(LEN(G98)-1)-1,2))&lt;60),VALUE(MID(G98,1,(LEN(G98)-1)-3))/24+VALUE(MID(G98,0+(LEN(G98)-1)-1,2))/1440,-1),IF(AND((LEN(G98)-1)&gt;=1,(LEN(G98)-1)&lt;=2,ISNUMBER(VALUE(MID(G98,1,1))),IF((LEN(G98)-1)=2,ISNUMBER(VALUE(MID(G98,2,1))),TRUE),VALUE(MID(G98,1,(LEN(G98)-1)))&lt;24),VALUE(MID(G98,1,(LEN(G98)-1)))/24,-1)),-1)))</x:f>
      </x:c>
      <x:c r="J98" s="76" t="n">
        <x:f>IF(OR(E98="",E98="В"),0,IF(OR(E98=$B$42,E98=$B$43,E98=$B$44,E98=$B$45,E98=$B$46),INDEX($G$42:$G$46,MATCH(E98,$B$42:$B$46,0)),$D$7))</x:f>
        <x:v>0</x:v>
      </x:c>
      <x:c r="K98" s="77" t="n">
        <x:f>IF(OR(L98="",L98="Выходной"),0,IF(L98="Готово",ROUND(24*MOD(I98-H98,1)-J98/60,10),"Проверить"))</x:f>
        <x:v>0</x:v>
      </x:c>
      <x:c r="L98" s="78" t="str">
        <x:f>IF(E98="","",IF(E98="В","Выходной",IF(LEN(TRIM($B$22))=0,"Нет имени",IF(COUNTIFS($B$10:$B$33,$B$22)&gt;1,"Повтор имени",IF(OR(E98=$B$42,E98=$B$43,E98=$B$44,E98=$B$45,E98=$B$46),IF(INDEX($I$42:$I$46,MATCH(E98,$B$42:$B$46,0))="Готово","Готово","Проверьте смену"),IF(OR(IFERROR(SEARCH("-",E98),0)=0,IFERROR(SEARCH("-",E98,SEARCH("-",E98)+1),0)&gt;0),"Нет кода",IF(OR(H98&lt;0,I98&lt;0),"Неверное время",IF(H98=I98,"Начало равно концу",IF(NOT(ISNUMBER($D$7)),"Проверьте перерыв",IF(OR($D$7&lt;0,$D$7&lt;&gt;INT($D$7)),"Проверьте перерыв",IF($D$7&gt;=ROUND(MOD(I98-H98,1)*1440,8),"Перерыв не меньше смены","Готово")))))))))))</x:f>
      </x:c>
      <x:c r="M98" s="3"/>
    </x:row>
    <x:row r="99" ht="30" customHeight="1">
      <x:c r="A99" s="3"/>
      <x:c r="B99" s="73" t="str">
        <x:f>IF($B$22="","",$B$22)</x:f>
      </x:c>
      <x:c r="C99" s="74" t="n">
        <x:f>IF(E$8="","",E$8)</x:f>
        <x:v>46350</x:v>
      </x:c>
      <x:c r="D99" s="73" t="str">
        <x:f>IF(E22="","",E22)</x:f>
      </x:c>
      <x:c r="E99" s="73" t="str">
        <x:f>IFERROR(UPPER(CONCATENATE("",SUBSTITUTE(CONCATENATE("",SUBSTITUTE(CONCATENATE("",SUBSTITUTE(TRIM(CONCATENATE("",D99))," ","")),"–","-")),"—","-"))),CONCATENATE("",D99))</x:f>
      </x:c>
      <x:c r="F99" s="73" t="str">
        <x:f>IFERROR(LEFT(CONCATENATE("[",E99),SEARCH("-",E99)),"")</x:f>
      </x:c>
      <x:c r="G99" s="73" t="str">
        <x:f>IFERROR(MID(CONCATENATE(E99,"]"),SEARCH("-",E99)+1,32),"")</x:f>
      </x:c>
      <x:c r="H99" s="75" t="str">
        <x:f>IF(OR(E99="",E99="В"),"",IF(OR(E99=$B$42,E99=$B$43,E99=$B$44,E99=$B$45,E99=$B$46),INDEX($E$42:$E$46,MATCH(E99,$B$42:$B$46,0)),IFERROR(IF(ISNUMBER(SEARCH(":",F99)),IF(AND(OR((LEN(F99)-1)=4,(LEN(F99)-1)=5),MID(F99,1+(LEN(F99)-1)-2,1)=":",ISNUMBER(VALUE(MID(F99,2,1))),IF((LEN(F99)-1)=5,ISNUMBER(VALUE(MID(F99,3,1))),TRUE),ISNUMBER(VALUE(MID(F99,1+(LEN(F99)-1)-1,1))),ISNUMBER(VALUE(MID(F99,1+(LEN(F99)-1),1))),VALUE(MID(F99,2,(LEN(F99)-1)-3))&lt;24,VALUE(MID(F99,1+(LEN(F99)-1)-1,2))&lt;60),VALUE(MID(F99,2,(LEN(F99)-1)-3))/24+VALUE(MID(F99,1+(LEN(F99)-1)-1,2))/1440,-1),IF(AND((LEN(F99)-1)&gt;=1,(LEN(F99)-1)&lt;=2,ISNUMBER(VALUE(MID(F99,2,1))),IF((LEN(F99)-1)=2,ISNUMBER(VALUE(MID(F99,3,1))),TRUE),VALUE(MID(F99,2,(LEN(F99)-1)))&lt;24),VALUE(MID(F99,2,(LEN(F99)-1)))/24,-1)),-1)))</x:f>
      </x:c>
      <x:c r="I99" s="75" t="str">
        <x:f>IF(OR(E99="",E99="В"),"",IF(OR(E99=$B$42,E99=$B$43,E99=$B$44,E99=$B$45,E99=$B$46),INDEX($F$42:$F$46,MATCH(E99,$B$42:$B$46,0)),IFERROR(IF(ISNUMBER(SEARCH(":",G99)),IF(AND(OR((LEN(G99)-1)=4,(LEN(G99)-1)=5),MID(G99,0+(LEN(G99)-1)-2,1)=":",ISNUMBER(VALUE(MID(G99,1,1))),IF((LEN(G99)-1)=5,ISNUMBER(VALUE(MID(G99,2,1))),TRUE),ISNUMBER(VALUE(MID(G99,0+(LEN(G99)-1)-1,1))),ISNUMBER(VALUE(MID(G99,0+(LEN(G99)-1),1))),VALUE(MID(G99,1,(LEN(G99)-1)-3))&lt;24,VALUE(MID(G99,0+(LEN(G99)-1)-1,2))&lt;60),VALUE(MID(G99,1,(LEN(G99)-1)-3))/24+VALUE(MID(G99,0+(LEN(G99)-1)-1,2))/1440,-1),IF(AND((LEN(G99)-1)&gt;=1,(LEN(G99)-1)&lt;=2,ISNUMBER(VALUE(MID(G99,1,1))),IF((LEN(G99)-1)=2,ISNUMBER(VALUE(MID(G99,2,1))),TRUE),VALUE(MID(G99,1,(LEN(G99)-1)))&lt;24),VALUE(MID(G99,1,(LEN(G99)-1)))/24,-1)),-1)))</x:f>
      </x:c>
      <x:c r="J99" s="76" t="n">
        <x:f>IF(OR(E99="",E99="В"),0,IF(OR(E99=$B$42,E99=$B$43,E99=$B$44,E99=$B$45,E99=$B$46),INDEX($G$42:$G$46,MATCH(E99,$B$42:$B$46,0)),$D$7))</x:f>
        <x:v>0</x:v>
      </x:c>
      <x:c r="K99" s="77" t="n">
        <x:f>IF(OR(L99="",L99="Выходной"),0,IF(L99="Готово",ROUND(24*MOD(I99-H99,1)-J99/60,10),"Проверить"))</x:f>
        <x:v>0</x:v>
      </x:c>
      <x:c r="L99" s="78" t="str">
        <x:f>IF(E99="","",IF(E99="В","Выходной",IF(LEN(TRIM($B$22))=0,"Нет имени",IF(COUNTIFS($B$10:$B$33,$B$22)&gt;1,"Повтор имени",IF(OR(E99=$B$42,E99=$B$43,E99=$B$44,E99=$B$45,E99=$B$46),IF(INDEX($I$42:$I$46,MATCH(E99,$B$42:$B$46,0))="Готово","Готово","Проверьте смену"),IF(OR(IFERROR(SEARCH("-",E99),0)=0,IFERROR(SEARCH("-",E99,SEARCH("-",E99)+1),0)&gt;0),"Нет кода",IF(OR(H99&lt;0,I99&lt;0),"Неверное время",IF(H99=I99,"Начало равно концу",IF(NOT(ISNUMBER($D$7)),"Проверьте перерыв",IF(OR($D$7&lt;0,$D$7&lt;&gt;INT($D$7)),"Проверьте перерыв",IF($D$7&gt;=ROUND(MOD(I99-H99,1)*1440,8),"Перерыв не меньше смены","Готово")))))))))))</x:f>
      </x:c>
      <x:c r="M99" s="3"/>
    </x:row>
    <x:row r="100" ht="30" customHeight="1">
      <x:c r="A100" s="3"/>
      <x:c r="B100" s="73" t="str">
        <x:f>IF($B$22="","",$B$22)</x:f>
      </x:c>
      <x:c r="C100" s="74" t="n">
        <x:f>IF(F$8="","",F$8)</x:f>
        <x:v>46351</x:v>
      </x:c>
      <x:c r="D100" s="73" t="str">
        <x:f>IF(F22="","",F22)</x:f>
      </x:c>
      <x:c r="E100" s="73" t="str">
        <x:f>IFERROR(UPPER(CONCATENATE("",SUBSTITUTE(CONCATENATE("",SUBSTITUTE(CONCATENATE("",SUBSTITUTE(TRIM(CONCATENATE("",D100))," ","")),"–","-")),"—","-"))),CONCATENATE("",D100))</x:f>
      </x:c>
      <x:c r="F100" s="73" t="str">
        <x:f>IFERROR(LEFT(CONCATENATE("[",E100),SEARCH("-",E100)),"")</x:f>
      </x:c>
      <x:c r="G100" s="73" t="str">
        <x:f>IFERROR(MID(CONCATENATE(E100,"]"),SEARCH("-",E100)+1,32),"")</x:f>
      </x:c>
      <x:c r="H100" s="75" t="str">
        <x:f>IF(OR(E100="",E100="В"),"",IF(OR(E100=$B$42,E100=$B$43,E100=$B$44,E100=$B$45,E100=$B$46),INDEX($E$42:$E$46,MATCH(E100,$B$42:$B$46,0)),IFERROR(IF(ISNUMBER(SEARCH(":",F100)),IF(AND(OR((LEN(F100)-1)=4,(LEN(F100)-1)=5),MID(F100,1+(LEN(F100)-1)-2,1)=":",ISNUMBER(VALUE(MID(F100,2,1))),IF((LEN(F100)-1)=5,ISNUMBER(VALUE(MID(F100,3,1))),TRUE),ISNUMBER(VALUE(MID(F100,1+(LEN(F100)-1)-1,1))),ISNUMBER(VALUE(MID(F100,1+(LEN(F100)-1),1))),VALUE(MID(F100,2,(LEN(F100)-1)-3))&lt;24,VALUE(MID(F100,1+(LEN(F100)-1)-1,2))&lt;60),VALUE(MID(F100,2,(LEN(F100)-1)-3))/24+VALUE(MID(F100,1+(LEN(F100)-1)-1,2))/1440,-1),IF(AND((LEN(F100)-1)&gt;=1,(LEN(F100)-1)&lt;=2,ISNUMBER(VALUE(MID(F100,2,1))),IF((LEN(F100)-1)=2,ISNUMBER(VALUE(MID(F100,3,1))),TRUE),VALUE(MID(F100,2,(LEN(F100)-1)))&lt;24),VALUE(MID(F100,2,(LEN(F100)-1)))/24,-1)),-1)))</x:f>
      </x:c>
      <x:c r="I100" s="75" t="str">
        <x:f>IF(OR(E100="",E100="В"),"",IF(OR(E100=$B$42,E100=$B$43,E100=$B$44,E100=$B$45,E100=$B$46),INDEX($F$42:$F$46,MATCH(E100,$B$42:$B$46,0)),IFERROR(IF(ISNUMBER(SEARCH(":",G100)),IF(AND(OR((LEN(G100)-1)=4,(LEN(G100)-1)=5),MID(G100,0+(LEN(G100)-1)-2,1)=":",ISNUMBER(VALUE(MID(G100,1,1))),IF((LEN(G100)-1)=5,ISNUMBER(VALUE(MID(G100,2,1))),TRUE),ISNUMBER(VALUE(MID(G100,0+(LEN(G100)-1)-1,1))),ISNUMBER(VALUE(MID(G100,0+(LEN(G100)-1),1))),VALUE(MID(G100,1,(LEN(G100)-1)-3))&lt;24,VALUE(MID(G100,0+(LEN(G100)-1)-1,2))&lt;60),VALUE(MID(G100,1,(LEN(G100)-1)-3))/24+VALUE(MID(G100,0+(LEN(G100)-1)-1,2))/1440,-1),IF(AND((LEN(G100)-1)&gt;=1,(LEN(G100)-1)&lt;=2,ISNUMBER(VALUE(MID(G100,1,1))),IF((LEN(G100)-1)=2,ISNUMBER(VALUE(MID(G100,2,1))),TRUE),VALUE(MID(G100,1,(LEN(G100)-1)))&lt;24),VALUE(MID(G100,1,(LEN(G100)-1)))/24,-1)),-1)))</x:f>
      </x:c>
      <x:c r="J100" s="76" t="n">
        <x:f>IF(OR(E100="",E100="В"),0,IF(OR(E100=$B$42,E100=$B$43,E100=$B$44,E100=$B$45,E100=$B$46),INDEX($G$42:$G$46,MATCH(E100,$B$42:$B$46,0)),$D$7))</x:f>
        <x:v>0</x:v>
      </x:c>
      <x:c r="K100" s="77" t="n">
        <x:f>IF(OR(L100="",L100="Выходной"),0,IF(L100="Готово",ROUND(24*MOD(I100-H100,1)-J100/60,10),"Проверить"))</x:f>
        <x:v>0</x:v>
      </x:c>
      <x:c r="L100" s="78" t="str">
        <x:f>IF(E100="","",IF(E100="В","Выходной",IF(LEN(TRIM($B$22))=0,"Нет имени",IF(COUNTIFS($B$10:$B$33,$B$22)&gt;1,"Повтор имени",IF(OR(E100=$B$42,E100=$B$43,E100=$B$44,E100=$B$45,E100=$B$46),IF(INDEX($I$42:$I$46,MATCH(E100,$B$42:$B$46,0))="Готово","Готово","Проверьте смену"),IF(OR(IFERROR(SEARCH("-",E100),0)=0,IFERROR(SEARCH("-",E100,SEARCH("-",E100)+1),0)&gt;0),"Нет кода",IF(OR(H100&lt;0,I100&lt;0),"Неверное время",IF(H100=I100,"Начало равно концу",IF(NOT(ISNUMBER($D$7)),"Проверьте перерыв",IF(OR($D$7&lt;0,$D$7&lt;&gt;INT($D$7)),"Проверьте перерыв",IF($D$7&gt;=ROUND(MOD(I100-H100,1)*1440,8),"Перерыв не меньше смены","Готово")))))))))))</x:f>
      </x:c>
      <x:c r="M100" s="3"/>
    </x:row>
    <x:row r="101" ht="30" customHeight="1">
      <x:c r="A101" s="3"/>
      <x:c r="B101" s="73" t="str">
        <x:f>IF($B$22="","",$B$22)</x:f>
      </x:c>
      <x:c r="C101" s="74" t="n">
        <x:f>IF(G$8="","",G$8)</x:f>
        <x:v>46352</x:v>
      </x:c>
      <x:c r="D101" s="73" t="str">
        <x:f>IF(G22="","",G22)</x:f>
      </x:c>
      <x:c r="E101" s="73" t="str">
        <x:f>IFERROR(UPPER(CONCATENATE("",SUBSTITUTE(CONCATENATE("",SUBSTITUTE(CONCATENATE("",SUBSTITUTE(TRIM(CONCATENATE("",D101))," ","")),"–","-")),"—","-"))),CONCATENATE("",D101))</x:f>
      </x:c>
      <x:c r="F101" s="73" t="str">
        <x:f>IFERROR(LEFT(CONCATENATE("[",E101),SEARCH("-",E101)),"")</x:f>
      </x:c>
      <x:c r="G101" s="73" t="str">
        <x:f>IFERROR(MID(CONCATENATE(E101,"]"),SEARCH("-",E101)+1,32),"")</x:f>
      </x:c>
      <x:c r="H101" s="75" t="str">
        <x:f>IF(OR(E101="",E101="В"),"",IF(OR(E101=$B$42,E101=$B$43,E101=$B$44,E101=$B$45,E101=$B$46),INDEX($E$42:$E$46,MATCH(E101,$B$42:$B$46,0)),IFERROR(IF(ISNUMBER(SEARCH(":",F101)),IF(AND(OR((LEN(F101)-1)=4,(LEN(F101)-1)=5),MID(F101,1+(LEN(F101)-1)-2,1)=":",ISNUMBER(VALUE(MID(F101,2,1))),IF((LEN(F101)-1)=5,ISNUMBER(VALUE(MID(F101,3,1))),TRUE),ISNUMBER(VALUE(MID(F101,1+(LEN(F101)-1)-1,1))),ISNUMBER(VALUE(MID(F101,1+(LEN(F101)-1),1))),VALUE(MID(F101,2,(LEN(F101)-1)-3))&lt;24,VALUE(MID(F101,1+(LEN(F101)-1)-1,2))&lt;60),VALUE(MID(F101,2,(LEN(F101)-1)-3))/24+VALUE(MID(F101,1+(LEN(F101)-1)-1,2))/1440,-1),IF(AND((LEN(F101)-1)&gt;=1,(LEN(F101)-1)&lt;=2,ISNUMBER(VALUE(MID(F101,2,1))),IF((LEN(F101)-1)=2,ISNUMBER(VALUE(MID(F101,3,1))),TRUE),VALUE(MID(F101,2,(LEN(F101)-1)))&lt;24),VALUE(MID(F101,2,(LEN(F101)-1)))/24,-1)),-1)))</x:f>
      </x:c>
      <x:c r="I101" s="75" t="str">
        <x:f>IF(OR(E101="",E101="В"),"",IF(OR(E101=$B$42,E101=$B$43,E101=$B$44,E101=$B$45,E101=$B$46),INDEX($F$42:$F$46,MATCH(E101,$B$42:$B$46,0)),IFERROR(IF(ISNUMBER(SEARCH(":",G101)),IF(AND(OR((LEN(G101)-1)=4,(LEN(G101)-1)=5),MID(G101,0+(LEN(G101)-1)-2,1)=":",ISNUMBER(VALUE(MID(G101,1,1))),IF((LEN(G101)-1)=5,ISNUMBER(VALUE(MID(G101,2,1))),TRUE),ISNUMBER(VALUE(MID(G101,0+(LEN(G101)-1)-1,1))),ISNUMBER(VALUE(MID(G101,0+(LEN(G101)-1),1))),VALUE(MID(G101,1,(LEN(G101)-1)-3))&lt;24,VALUE(MID(G101,0+(LEN(G101)-1)-1,2))&lt;60),VALUE(MID(G101,1,(LEN(G101)-1)-3))/24+VALUE(MID(G101,0+(LEN(G101)-1)-1,2))/1440,-1),IF(AND((LEN(G101)-1)&gt;=1,(LEN(G101)-1)&lt;=2,ISNUMBER(VALUE(MID(G101,1,1))),IF((LEN(G101)-1)=2,ISNUMBER(VALUE(MID(G101,2,1))),TRUE),VALUE(MID(G101,1,(LEN(G101)-1)))&lt;24),VALUE(MID(G101,1,(LEN(G101)-1)))/24,-1)),-1)))</x:f>
      </x:c>
      <x:c r="J101" s="76" t="n">
        <x:f>IF(OR(E101="",E101="В"),0,IF(OR(E101=$B$42,E101=$B$43,E101=$B$44,E101=$B$45,E101=$B$46),INDEX($G$42:$G$46,MATCH(E101,$B$42:$B$46,0)),$D$7))</x:f>
        <x:v>0</x:v>
      </x:c>
      <x:c r="K101" s="77" t="n">
        <x:f>IF(OR(L101="",L101="Выходной"),0,IF(L101="Готово",ROUND(24*MOD(I101-H101,1)-J101/60,10),"Проверить"))</x:f>
        <x:v>0</x:v>
      </x:c>
      <x:c r="L101" s="78" t="str">
        <x:f>IF(E101="","",IF(E101="В","Выходной",IF(LEN(TRIM($B$22))=0,"Нет имени",IF(COUNTIFS($B$10:$B$33,$B$22)&gt;1,"Повтор имени",IF(OR(E101=$B$42,E101=$B$43,E101=$B$44,E101=$B$45,E101=$B$46),IF(INDEX($I$42:$I$46,MATCH(E101,$B$42:$B$46,0))="Готово","Готово","Проверьте смену"),IF(OR(IFERROR(SEARCH("-",E101),0)=0,IFERROR(SEARCH("-",E101,SEARCH("-",E101)+1),0)&gt;0),"Нет кода",IF(OR(H101&lt;0,I101&lt;0),"Неверное время",IF(H101=I101,"Начало равно концу",IF(NOT(ISNUMBER($D$7)),"Проверьте перерыв",IF(OR($D$7&lt;0,$D$7&lt;&gt;INT($D$7)),"Проверьте перерыв",IF($D$7&gt;=ROUND(MOD(I101-H101,1)*1440,8),"Перерыв не меньше смены","Готово")))))))))))</x:f>
      </x:c>
      <x:c r="M101" s="3"/>
    </x:row>
    <x:row r="102" ht="30" customHeight="1">
      <x:c r="A102" s="3"/>
      <x:c r="B102" s="73" t="str">
        <x:f>IF($B$22="","",$B$22)</x:f>
      </x:c>
      <x:c r="C102" s="74" t="n">
        <x:f>IF(H$8="","",H$8)</x:f>
        <x:v>46353</x:v>
      </x:c>
      <x:c r="D102" s="73" t="str">
        <x:f>IF(H22="","",H22)</x:f>
      </x:c>
      <x:c r="E102" s="73" t="str">
        <x:f>IFERROR(UPPER(CONCATENATE("",SUBSTITUTE(CONCATENATE("",SUBSTITUTE(CONCATENATE("",SUBSTITUTE(TRIM(CONCATENATE("",D102))," ","")),"–","-")),"—","-"))),CONCATENATE("",D102))</x:f>
      </x:c>
      <x:c r="F102" s="73" t="str">
        <x:f>IFERROR(LEFT(CONCATENATE("[",E102),SEARCH("-",E102)),"")</x:f>
      </x:c>
      <x:c r="G102" s="73" t="str">
        <x:f>IFERROR(MID(CONCATENATE(E102,"]"),SEARCH("-",E102)+1,32),"")</x:f>
      </x:c>
      <x:c r="H102" s="75" t="str">
        <x:f>IF(OR(E102="",E102="В"),"",IF(OR(E102=$B$42,E102=$B$43,E102=$B$44,E102=$B$45,E102=$B$46),INDEX($E$42:$E$46,MATCH(E102,$B$42:$B$46,0)),IFERROR(IF(ISNUMBER(SEARCH(":",F102)),IF(AND(OR((LEN(F102)-1)=4,(LEN(F102)-1)=5),MID(F102,1+(LEN(F102)-1)-2,1)=":",ISNUMBER(VALUE(MID(F102,2,1))),IF((LEN(F102)-1)=5,ISNUMBER(VALUE(MID(F102,3,1))),TRUE),ISNUMBER(VALUE(MID(F102,1+(LEN(F102)-1)-1,1))),ISNUMBER(VALUE(MID(F102,1+(LEN(F102)-1),1))),VALUE(MID(F102,2,(LEN(F102)-1)-3))&lt;24,VALUE(MID(F102,1+(LEN(F102)-1)-1,2))&lt;60),VALUE(MID(F102,2,(LEN(F102)-1)-3))/24+VALUE(MID(F102,1+(LEN(F102)-1)-1,2))/1440,-1),IF(AND((LEN(F102)-1)&gt;=1,(LEN(F102)-1)&lt;=2,ISNUMBER(VALUE(MID(F102,2,1))),IF((LEN(F102)-1)=2,ISNUMBER(VALUE(MID(F102,3,1))),TRUE),VALUE(MID(F102,2,(LEN(F102)-1)))&lt;24),VALUE(MID(F102,2,(LEN(F102)-1)))/24,-1)),-1)))</x:f>
      </x:c>
      <x:c r="I102" s="75" t="str">
        <x:f>IF(OR(E102="",E102="В"),"",IF(OR(E102=$B$42,E102=$B$43,E102=$B$44,E102=$B$45,E102=$B$46),INDEX($F$42:$F$46,MATCH(E102,$B$42:$B$46,0)),IFERROR(IF(ISNUMBER(SEARCH(":",G102)),IF(AND(OR((LEN(G102)-1)=4,(LEN(G102)-1)=5),MID(G102,0+(LEN(G102)-1)-2,1)=":",ISNUMBER(VALUE(MID(G102,1,1))),IF((LEN(G102)-1)=5,ISNUMBER(VALUE(MID(G102,2,1))),TRUE),ISNUMBER(VALUE(MID(G102,0+(LEN(G102)-1)-1,1))),ISNUMBER(VALUE(MID(G102,0+(LEN(G102)-1),1))),VALUE(MID(G102,1,(LEN(G102)-1)-3))&lt;24,VALUE(MID(G102,0+(LEN(G102)-1)-1,2))&lt;60),VALUE(MID(G102,1,(LEN(G102)-1)-3))/24+VALUE(MID(G102,0+(LEN(G102)-1)-1,2))/1440,-1),IF(AND((LEN(G102)-1)&gt;=1,(LEN(G102)-1)&lt;=2,ISNUMBER(VALUE(MID(G102,1,1))),IF((LEN(G102)-1)=2,ISNUMBER(VALUE(MID(G102,2,1))),TRUE),VALUE(MID(G102,1,(LEN(G102)-1)))&lt;24),VALUE(MID(G102,1,(LEN(G102)-1)))/24,-1)),-1)))</x:f>
      </x:c>
      <x:c r="J102" s="76" t="n">
        <x:f>IF(OR(E102="",E102="В"),0,IF(OR(E102=$B$42,E102=$B$43,E102=$B$44,E102=$B$45,E102=$B$46),INDEX($G$42:$G$46,MATCH(E102,$B$42:$B$46,0)),$D$7))</x:f>
        <x:v>0</x:v>
      </x:c>
      <x:c r="K102" s="77" t="n">
        <x:f>IF(OR(L102="",L102="Выходной"),0,IF(L102="Готово",ROUND(24*MOD(I102-H102,1)-J102/60,10),"Проверить"))</x:f>
        <x:v>0</x:v>
      </x:c>
      <x:c r="L102" s="78" t="str">
        <x:f>IF(E102="","",IF(E102="В","Выходной",IF(LEN(TRIM($B$22))=0,"Нет имени",IF(COUNTIFS($B$10:$B$33,$B$22)&gt;1,"Повтор имени",IF(OR(E102=$B$42,E102=$B$43,E102=$B$44,E102=$B$45,E102=$B$46),IF(INDEX($I$42:$I$46,MATCH(E102,$B$42:$B$46,0))="Готово","Готово","Проверьте смену"),IF(OR(IFERROR(SEARCH("-",E102),0)=0,IFERROR(SEARCH("-",E102,SEARCH("-",E102)+1),0)&gt;0),"Нет кода",IF(OR(H102&lt;0,I102&lt;0),"Неверное время",IF(H102=I102,"Начало равно концу",IF(NOT(ISNUMBER($D$7)),"Проверьте перерыв",IF(OR($D$7&lt;0,$D$7&lt;&gt;INT($D$7)),"Проверьте перерыв",IF($D$7&gt;=ROUND(MOD(I102-H102,1)*1440,8),"Перерыв не меньше смены","Готово")))))))))))</x:f>
      </x:c>
      <x:c r="M102" s="3"/>
    </x:row>
    <x:row r="103" ht="30" customHeight="1">
      <x:c r="A103" s="3"/>
      <x:c r="B103" s="73" t="str">
        <x:f>IF($B$22="","",$B$22)</x:f>
      </x:c>
      <x:c r="C103" s="74" t="n">
        <x:f>IF(I$8="","",I$8)</x:f>
        <x:v>46354</x:v>
      </x:c>
      <x:c r="D103" s="73" t="str">
        <x:f>IF(I22="","",I22)</x:f>
      </x:c>
      <x:c r="E103" s="73" t="str">
        <x:f>IFERROR(UPPER(CONCATENATE("",SUBSTITUTE(CONCATENATE("",SUBSTITUTE(CONCATENATE("",SUBSTITUTE(TRIM(CONCATENATE("",D103))," ","")),"–","-")),"—","-"))),CONCATENATE("",D103))</x:f>
      </x:c>
      <x:c r="F103" s="73" t="str">
        <x:f>IFERROR(LEFT(CONCATENATE("[",E103),SEARCH("-",E103)),"")</x:f>
      </x:c>
      <x:c r="G103" s="73" t="str">
        <x:f>IFERROR(MID(CONCATENATE(E103,"]"),SEARCH("-",E103)+1,32),"")</x:f>
      </x:c>
      <x:c r="H103" s="75" t="str">
        <x:f>IF(OR(E103="",E103="В"),"",IF(OR(E103=$B$42,E103=$B$43,E103=$B$44,E103=$B$45,E103=$B$46),INDEX($E$42:$E$46,MATCH(E103,$B$42:$B$46,0)),IFERROR(IF(ISNUMBER(SEARCH(":",F103)),IF(AND(OR((LEN(F103)-1)=4,(LEN(F103)-1)=5),MID(F103,1+(LEN(F103)-1)-2,1)=":",ISNUMBER(VALUE(MID(F103,2,1))),IF((LEN(F103)-1)=5,ISNUMBER(VALUE(MID(F103,3,1))),TRUE),ISNUMBER(VALUE(MID(F103,1+(LEN(F103)-1)-1,1))),ISNUMBER(VALUE(MID(F103,1+(LEN(F103)-1),1))),VALUE(MID(F103,2,(LEN(F103)-1)-3))&lt;24,VALUE(MID(F103,1+(LEN(F103)-1)-1,2))&lt;60),VALUE(MID(F103,2,(LEN(F103)-1)-3))/24+VALUE(MID(F103,1+(LEN(F103)-1)-1,2))/1440,-1),IF(AND((LEN(F103)-1)&gt;=1,(LEN(F103)-1)&lt;=2,ISNUMBER(VALUE(MID(F103,2,1))),IF((LEN(F103)-1)=2,ISNUMBER(VALUE(MID(F103,3,1))),TRUE),VALUE(MID(F103,2,(LEN(F103)-1)))&lt;24),VALUE(MID(F103,2,(LEN(F103)-1)))/24,-1)),-1)))</x:f>
      </x:c>
      <x:c r="I103" s="75" t="str">
        <x:f>IF(OR(E103="",E103="В"),"",IF(OR(E103=$B$42,E103=$B$43,E103=$B$44,E103=$B$45,E103=$B$46),INDEX($F$42:$F$46,MATCH(E103,$B$42:$B$46,0)),IFERROR(IF(ISNUMBER(SEARCH(":",G103)),IF(AND(OR((LEN(G103)-1)=4,(LEN(G103)-1)=5),MID(G103,0+(LEN(G103)-1)-2,1)=":",ISNUMBER(VALUE(MID(G103,1,1))),IF((LEN(G103)-1)=5,ISNUMBER(VALUE(MID(G103,2,1))),TRUE),ISNUMBER(VALUE(MID(G103,0+(LEN(G103)-1)-1,1))),ISNUMBER(VALUE(MID(G103,0+(LEN(G103)-1),1))),VALUE(MID(G103,1,(LEN(G103)-1)-3))&lt;24,VALUE(MID(G103,0+(LEN(G103)-1)-1,2))&lt;60),VALUE(MID(G103,1,(LEN(G103)-1)-3))/24+VALUE(MID(G103,0+(LEN(G103)-1)-1,2))/1440,-1),IF(AND((LEN(G103)-1)&gt;=1,(LEN(G103)-1)&lt;=2,ISNUMBER(VALUE(MID(G103,1,1))),IF((LEN(G103)-1)=2,ISNUMBER(VALUE(MID(G103,2,1))),TRUE),VALUE(MID(G103,1,(LEN(G103)-1)))&lt;24),VALUE(MID(G103,1,(LEN(G103)-1)))/24,-1)),-1)))</x:f>
      </x:c>
      <x:c r="J103" s="76" t="n">
        <x:f>IF(OR(E103="",E103="В"),0,IF(OR(E103=$B$42,E103=$B$43,E103=$B$44,E103=$B$45,E103=$B$46),INDEX($G$42:$G$46,MATCH(E103,$B$42:$B$46,0)),$D$7))</x:f>
        <x:v>0</x:v>
      </x:c>
      <x:c r="K103" s="77" t="n">
        <x:f>IF(OR(L103="",L103="Выходной"),0,IF(L103="Готово",ROUND(24*MOD(I103-H103,1)-J103/60,10),"Проверить"))</x:f>
        <x:v>0</x:v>
      </x:c>
      <x:c r="L103" s="78" t="str">
        <x:f>IF(E103="","",IF(E103="В","Выходной",IF(LEN(TRIM($B$22))=0,"Нет имени",IF(COUNTIFS($B$10:$B$33,$B$22)&gt;1,"Повтор имени",IF(OR(E103=$B$42,E103=$B$43,E103=$B$44,E103=$B$45,E103=$B$46),IF(INDEX($I$42:$I$46,MATCH(E103,$B$42:$B$46,0))="Готово","Готово","Проверьте смену"),IF(OR(IFERROR(SEARCH("-",E103),0)=0,IFERROR(SEARCH("-",E103,SEARCH("-",E103)+1),0)&gt;0),"Нет кода",IF(OR(H103&lt;0,I103&lt;0),"Неверное время",IF(H103=I103,"Начало равно концу",IF(NOT(ISNUMBER($D$7)),"Проверьте перерыв",IF(OR($D$7&lt;0,$D$7&lt;&gt;INT($D$7)),"Проверьте перерыв",IF($D$7&gt;=ROUND(MOD(I103-H103,1)*1440,8),"Перерыв не меньше смены","Готово")))))))))))</x:f>
      </x:c>
      <x:c r="M103" s="3"/>
    </x:row>
    <x:row r="104" ht="30" customHeight="1">
      <x:c r="A104" s="3"/>
      <x:c r="B104" s="73" t="str">
        <x:f>IF($B$22="","",$B$22)</x:f>
      </x:c>
      <x:c r="C104" s="74" t="n">
        <x:f>IF(J$8="","",J$8)</x:f>
        <x:v>46355</x:v>
      </x:c>
      <x:c r="D104" s="73" t="str">
        <x:f>IF(J22="","",J22)</x:f>
      </x:c>
      <x:c r="E104" s="73" t="str">
        <x:f>IFERROR(UPPER(CONCATENATE("",SUBSTITUTE(CONCATENATE("",SUBSTITUTE(CONCATENATE("",SUBSTITUTE(TRIM(CONCATENATE("",D104))," ","")),"–","-")),"—","-"))),CONCATENATE("",D104))</x:f>
      </x:c>
      <x:c r="F104" s="73" t="str">
        <x:f>IFERROR(LEFT(CONCATENATE("[",E104),SEARCH("-",E104)),"")</x:f>
      </x:c>
      <x:c r="G104" s="73" t="str">
        <x:f>IFERROR(MID(CONCATENATE(E104,"]"),SEARCH("-",E104)+1,32),"")</x:f>
      </x:c>
      <x:c r="H104" s="75" t="str">
        <x:f>IF(OR(E104="",E104="В"),"",IF(OR(E104=$B$42,E104=$B$43,E104=$B$44,E104=$B$45,E104=$B$46),INDEX($E$42:$E$46,MATCH(E104,$B$42:$B$46,0)),IFERROR(IF(ISNUMBER(SEARCH(":",F104)),IF(AND(OR((LEN(F104)-1)=4,(LEN(F104)-1)=5),MID(F104,1+(LEN(F104)-1)-2,1)=":",ISNUMBER(VALUE(MID(F104,2,1))),IF((LEN(F104)-1)=5,ISNUMBER(VALUE(MID(F104,3,1))),TRUE),ISNUMBER(VALUE(MID(F104,1+(LEN(F104)-1)-1,1))),ISNUMBER(VALUE(MID(F104,1+(LEN(F104)-1),1))),VALUE(MID(F104,2,(LEN(F104)-1)-3))&lt;24,VALUE(MID(F104,1+(LEN(F104)-1)-1,2))&lt;60),VALUE(MID(F104,2,(LEN(F104)-1)-3))/24+VALUE(MID(F104,1+(LEN(F104)-1)-1,2))/1440,-1),IF(AND((LEN(F104)-1)&gt;=1,(LEN(F104)-1)&lt;=2,ISNUMBER(VALUE(MID(F104,2,1))),IF((LEN(F104)-1)=2,ISNUMBER(VALUE(MID(F104,3,1))),TRUE),VALUE(MID(F104,2,(LEN(F104)-1)))&lt;24),VALUE(MID(F104,2,(LEN(F104)-1)))/24,-1)),-1)))</x:f>
      </x:c>
      <x:c r="I104" s="75" t="str">
        <x:f>IF(OR(E104="",E104="В"),"",IF(OR(E104=$B$42,E104=$B$43,E104=$B$44,E104=$B$45,E104=$B$46),INDEX($F$42:$F$46,MATCH(E104,$B$42:$B$46,0)),IFERROR(IF(ISNUMBER(SEARCH(":",G104)),IF(AND(OR((LEN(G104)-1)=4,(LEN(G104)-1)=5),MID(G104,0+(LEN(G104)-1)-2,1)=":",ISNUMBER(VALUE(MID(G104,1,1))),IF((LEN(G104)-1)=5,ISNUMBER(VALUE(MID(G104,2,1))),TRUE),ISNUMBER(VALUE(MID(G104,0+(LEN(G104)-1)-1,1))),ISNUMBER(VALUE(MID(G104,0+(LEN(G104)-1),1))),VALUE(MID(G104,1,(LEN(G104)-1)-3))&lt;24,VALUE(MID(G104,0+(LEN(G104)-1)-1,2))&lt;60),VALUE(MID(G104,1,(LEN(G104)-1)-3))/24+VALUE(MID(G104,0+(LEN(G104)-1)-1,2))/1440,-1),IF(AND((LEN(G104)-1)&gt;=1,(LEN(G104)-1)&lt;=2,ISNUMBER(VALUE(MID(G104,1,1))),IF((LEN(G104)-1)=2,ISNUMBER(VALUE(MID(G104,2,1))),TRUE),VALUE(MID(G104,1,(LEN(G104)-1)))&lt;24),VALUE(MID(G104,1,(LEN(G104)-1)))/24,-1)),-1)))</x:f>
      </x:c>
      <x:c r="J104" s="76" t="n">
        <x:f>IF(OR(E104="",E104="В"),0,IF(OR(E104=$B$42,E104=$B$43,E104=$B$44,E104=$B$45,E104=$B$46),INDEX($G$42:$G$46,MATCH(E104,$B$42:$B$46,0)),$D$7))</x:f>
        <x:v>0</x:v>
      </x:c>
      <x:c r="K104" s="77" t="n">
        <x:f>IF(OR(L104="",L104="Выходной"),0,IF(L104="Готово",ROUND(24*MOD(I104-H104,1)-J104/60,10),"Проверить"))</x:f>
        <x:v>0</x:v>
      </x:c>
      <x:c r="L104" s="78" t="str">
        <x:f>IF(E104="","",IF(E104="В","Выходной",IF(LEN(TRIM($B$22))=0,"Нет имени",IF(COUNTIFS($B$10:$B$33,$B$22)&gt;1,"Повтор имени",IF(OR(E104=$B$42,E104=$B$43,E104=$B$44,E104=$B$45,E104=$B$46),IF(INDEX($I$42:$I$46,MATCH(E104,$B$42:$B$46,0))="Готово","Готово","Проверьте смену"),IF(OR(IFERROR(SEARCH("-",E104),0)=0,IFERROR(SEARCH("-",E104,SEARCH("-",E104)+1),0)&gt;0),"Нет кода",IF(OR(H104&lt;0,I104&lt;0),"Неверное время",IF(H104=I104,"Начало равно концу",IF(NOT(ISNUMBER($D$7)),"Проверьте перерыв",IF(OR($D$7&lt;0,$D$7&lt;&gt;INT($D$7)),"Проверьте перерыв",IF($D$7&gt;=ROUND(MOD(I104-H104,1)*1440,8),"Перерыв не меньше смены","Готово")))))))))))</x:f>
      </x:c>
      <x:c r="M104" s="3"/>
    </x:row>
    <x:row r="105" ht="30" customHeight="1">
      <x:c r="A105" s="3"/>
      <x:c r="B105" s="73" t="str">
        <x:f>IF($B$24="","",$B$24)</x:f>
      </x:c>
      <x:c r="C105" s="74" t="n">
        <x:f>IF(D$8="","",D$8)</x:f>
        <x:v>46349</x:v>
      </x:c>
      <x:c r="D105" s="73" t="str">
        <x:f>IF(D24="","",D24)</x:f>
      </x:c>
      <x:c r="E105" s="73" t="str">
        <x:f>IFERROR(UPPER(CONCATENATE("",SUBSTITUTE(CONCATENATE("",SUBSTITUTE(CONCATENATE("",SUBSTITUTE(TRIM(CONCATENATE("",D105))," ","")),"–","-")),"—","-"))),CONCATENATE("",D105))</x:f>
      </x:c>
      <x:c r="F105" s="73" t="str">
        <x:f>IFERROR(LEFT(CONCATENATE("[",E105),SEARCH("-",E105)),"")</x:f>
      </x:c>
      <x:c r="G105" s="73" t="str">
        <x:f>IFERROR(MID(CONCATENATE(E105,"]"),SEARCH("-",E105)+1,32),"")</x:f>
      </x:c>
      <x:c r="H105" s="75" t="str">
        <x:f>IF(OR(E105="",E105="В"),"",IF(OR(E105=$B$42,E105=$B$43,E105=$B$44,E105=$B$45,E105=$B$46),INDEX($E$42:$E$46,MATCH(E105,$B$42:$B$46,0)),IFERROR(IF(ISNUMBER(SEARCH(":",F105)),IF(AND(OR((LEN(F105)-1)=4,(LEN(F105)-1)=5),MID(F105,1+(LEN(F105)-1)-2,1)=":",ISNUMBER(VALUE(MID(F105,2,1))),IF((LEN(F105)-1)=5,ISNUMBER(VALUE(MID(F105,3,1))),TRUE),ISNUMBER(VALUE(MID(F105,1+(LEN(F105)-1)-1,1))),ISNUMBER(VALUE(MID(F105,1+(LEN(F105)-1),1))),VALUE(MID(F105,2,(LEN(F105)-1)-3))&lt;24,VALUE(MID(F105,1+(LEN(F105)-1)-1,2))&lt;60),VALUE(MID(F105,2,(LEN(F105)-1)-3))/24+VALUE(MID(F105,1+(LEN(F105)-1)-1,2))/1440,-1),IF(AND((LEN(F105)-1)&gt;=1,(LEN(F105)-1)&lt;=2,ISNUMBER(VALUE(MID(F105,2,1))),IF((LEN(F105)-1)=2,ISNUMBER(VALUE(MID(F105,3,1))),TRUE),VALUE(MID(F105,2,(LEN(F105)-1)))&lt;24),VALUE(MID(F105,2,(LEN(F105)-1)))/24,-1)),-1)))</x:f>
      </x:c>
      <x:c r="I105" s="75" t="str">
        <x:f>IF(OR(E105="",E105="В"),"",IF(OR(E105=$B$42,E105=$B$43,E105=$B$44,E105=$B$45,E105=$B$46),INDEX($F$42:$F$46,MATCH(E105,$B$42:$B$46,0)),IFERROR(IF(ISNUMBER(SEARCH(":",G105)),IF(AND(OR((LEN(G105)-1)=4,(LEN(G105)-1)=5),MID(G105,0+(LEN(G105)-1)-2,1)=":",ISNUMBER(VALUE(MID(G105,1,1))),IF((LEN(G105)-1)=5,ISNUMBER(VALUE(MID(G105,2,1))),TRUE),ISNUMBER(VALUE(MID(G105,0+(LEN(G105)-1)-1,1))),ISNUMBER(VALUE(MID(G105,0+(LEN(G105)-1),1))),VALUE(MID(G105,1,(LEN(G105)-1)-3))&lt;24,VALUE(MID(G105,0+(LEN(G105)-1)-1,2))&lt;60),VALUE(MID(G105,1,(LEN(G105)-1)-3))/24+VALUE(MID(G105,0+(LEN(G105)-1)-1,2))/1440,-1),IF(AND((LEN(G105)-1)&gt;=1,(LEN(G105)-1)&lt;=2,ISNUMBER(VALUE(MID(G105,1,1))),IF((LEN(G105)-1)=2,ISNUMBER(VALUE(MID(G105,2,1))),TRUE),VALUE(MID(G105,1,(LEN(G105)-1)))&lt;24),VALUE(MID(G105,1,(LEN(G105)-1)))/24,-1)),-1)))</x:f>
      </x:c>
      <x:c r="J105" s="76" t="n">
        <x:f>IF(OR(E105="",E105="В"),0,IF(OR(E105=$B$42,E105=$B$43,E105=$B$44,E105=$B$45,E105=$B$46),INDEX($G$42:$G$46,MATCH(E105,$B$42:$B$46,0)),$D$7))</x:f>
        <x:v>0</x:v>
      </x:c>
      <x:c r="K105" s="77" t="n">
        <x:f>IF(OR(L105="",L105="Выходной"),0,IF(L105="Готово",ROUND(24*MOD(I105-H105,1)-J105/60,10),"Проверить"))</x:f>
        <x:v>0</x:v>
      </x:c>
      <x:c r="L105" s="78" t="str">
        <x:f>IF(E105="","",IF(E105="В","Выходной",IF(LEN(TRIM($B$24))=0,"Нет имени",IF(COUNTIFS($B$10:$B$33,$B$24)&gt;1,"Повтор имени",IF(OR(E105=$B$42,E105=$B$43,E105=$B$44,E105=$B$45,E105=$B$46),IF(INDEX($I$42:$I$46,MATCH(E105,$B$42:$B$46,0))="Готово","Готово","Проверьте смену"),IF(OR(IFERROR(SEARCH("-",E105),0)=0,IFERROR(SEARCH("-",E105,SEARCH("-",E105)+1),0)&gt;0),"Нет кода",IF(OR(H105&lt;0,I105&lt;0),"Неверное время",IF(H105=I105,"Начало равно концу",IF(NOT(ISNUMBER($D$7)),"Проверьте перерыв",IF(OR($D$7&lt;0,$D$7&lt;&gt;INT($D$7)),"Проверьте перерыв",IF($D$7&gt;=ROUND(MOD(I105-H105,1)*1440,8),"Перерыв не меньше смены","Готово")))))))))))</x:f>
      </x:c>
      <x:c r="M105" s="3"/>
    </x:row>
    <x:row r="106" ht="30" customHeight="1">
      <x:c r="A106" s="3"/>
      <x:c r="B106" s="73" t="str">
        <x:f>IF($B$24="","",$B$24)</x:f>
      </x:c>
      <x:c r="C106" s="74" t="n">
        <x:f>IF(E$8="","",E$8)</x:f>
        <x:v>46350</x:v>
      </x:c>
      <x:c r="D106" s="73" t="str">
        <x:f>IF(E24="","",E24)</x:f>
      </x:c>
      <x:c r="E106" s="73" t="str">
        <x:f>IFERROR(UPPER(CONCATENATE("",SUBSTITUTE(CONCATENATE("",SUBSTITUTE(CONCATENATE("",SUBSTITUTE(TRIM(CONCATENATE("",D106))," ","")),"–","-")),"—","-"))),CONCATENATE("",D106))</x:f>
      </x:c>
      <x:c r="F106" s="73" t="str">
        <x:f>IFERROR(LEFT(CONCATENATE("[",E106),SEARCH("-",E106)),"")</x:f>
      </x:c>
      <x:c r="G106" s="73" t="str">
        <x:f>IFERROR(MID(CONCATENATE(E106,"]"),SEARCH("-",E106)+1,32),"")</x:f>
      </x:c>
      <x:c r="H106" s="75" t="str">
        <x:f>IF(OR(E106="",E106="В"),"",IF(OR(E106=$B$42,E106=$B$43,E106=$B$44,E106=$B$45,E106=$B$46),INDEX($E$42:$E$46,MATCH(E106,$B$42:$B$46,0)),IFERROR(IF(ISNUMBER(SEARCH(":",F106)),IF(AND(OR((LEN(F106)-1)=4,(LEN(F106)-1)=5),MID(F106,1+(LEN(F106)-1)-2,1)=":",ISNUMBER(VALUE(MID(F106,2,1))),IF((LEN(F106)-1)=5,ISNUMBER(VALUE(MID(F106,3,1))),TRUE),ISNUMBER(VALUE(MID(F106,1+(LEN(F106)-1)-1,1))),ISNUMBER(VALUE(MID(F106,1+(LEN(F106)-1),1))),VALUE(MID(F106,2,(LEN(F106)-1)-3))&lt;24,VALUE(MID(F106,1+(LEN(F106)-1)-1,2))&lt;60),VALUE(MID(F106,2,(LEN(F106)-1)-3))/24+VALUE(MID(F106,1+(LEN(F106)-1)-1,2))/1440,-1),IF(AND((LEN(F106)-1)&gt;=1,(LEN(F106)-1)&lt;=2,ISNUMBER(VALUE(MID(F106,2,1))),IF((LEN(F106)-1)=2,ISNUMBER(VALUE(MID(F106,3,1))),TRUE),VALUE(MID(F106,2,(LEN(F106)-1)))&lt;24),VALUE(MID(F106,2,(LEN(F106)-1)))/24,-1)),-1)))</x:f>
      </x:c>
      <x:c r="I106" s="75" t="str">
        <x:f>IF(OR(E106="",E106="В"),"",IF(OR(E106=$B$42,E106=$B$43,E106=$B$44,E106=$B$45,E106=$B$46),INDEX($F$42:$F$46,MATCH(E106,$B$42:$B$46,0)),IFERROR(IF(ISNUMBER(SEARCH(":",G106)),IF(AND(OR((LEN(G106)-1)=4,(LEN(G106)-1)=5),MID(G106,0+(LEN(G106)-1)-2,1)=":",ISNUMBER(VALUE(MID(G106,1,1))),IF((LEN(G106)-1)=5,ISNUMBER(VALUE(MID(G106,2,1))),TRUE),ISNUMBER(VALUE(MID(G106,0+(LEN(G106)-1)-1,1))),ISNUMBER(VALUE(MID(G106,0+(LEN(G106)-1),1))),VALUE(MID(G106,1,(LEN(G106)-1)-3))&lt;24,VALUE(MID(G106,0+(LEN(G106)-1)-1,2))&lt;60),VALUE(MID(G106,1,(LEN(G106)-1)-3))/24+VALUE(MID(G106,0+(LEN(G106)-1)-1,2))/1440,-1),IF(AND((LEN(G106)-1)&gt;=1,(LEN(G106)-1)&lt;=2,ISNUMBER(VALUE(MID(G106,1,1))),IF((LEN(G106)-1)=2,ISNUMBER(VALUE(MID(G106,2,1))),TRUE),VALUE(MID(G106,1,(LEN(G106)-1)))&lt;24),VALUE(MID(G106,1,(LEN(G106)-1)))/24,-1)),-1)))</x:f>
      </x:c>
      <x:c r="J106" s="76" t="n">
        <x:f>IF(OR(E106="",E106="В"),0,IF(OR(E106=$B$42,E106=$B$43,E106=$B$44,E106=$B$45,E106=$B$46),INDEX($G$42:$G$46,MATCH(E106,$B$42:$B$46,0)),$D$7))</x:f>
        <x:v>0</x:v>
      </x:c>
      <x:c r="K106" s="77" t="n">
        <x:f>IF(OR(L106="",L106="Выходной"),0,IF(L106="Готово",ROUND(24*MOD(I106-H106,1)-J106/60,10),"Проверить"))</x:f>
        <x:v>0</x:v>
      </x:c>
      <x:c r="L106" s="78" t="str">
        <x:f>IF(E106="","",IF(E106="В","Выходной",IF(LEN(TRIM($B$24))=0,"Нет имени",IF(COUNTIFS($B$10:$B$33,$B$24)&gt;1,"Повтор имени",IF(OR(E106=$B$42,E106=$B$43,E106=$B$44,E106=$B$45,E106=$B$46),IF(INDEX($I$42:$I$46,MATCH(E106,$B$42:$B$46,0))="Готово","Готово","Проверьте смену"),IF(OR(IFERROR(SEARCH("-",E106),0)=0,IFERROR(SEARCH("-",E106,SEARCH("-",E106)+1),0)&gt;0),"Нет кода",IF(OR(H106&lt;0,I106&lt;0),"Неверное время",IF(H106=I106,"Начало равно концу",IF(NOT(ISNUMBER($D$7)),"Проверьте перерыв",IF(OR($D$7&lt;0,$D$7&lt;&gt;INT($D$7)),"Проверьте перерыв",IF($D$7&gt;=ROUND(MOD(I106-H106,1)*1440,8),"Перерыв не меньше смены","Готово")))))))))))</x:f>
      </x:c>
      <x:c r="M106" s="3"/>
    </x:row>
    <x:row r="107" ht="30" customHeight="1">
      <x:c r="A107" s="3"/>
      <x:c r="B107" s="73" t="str">
        <x:f>IF($B$24="","",$B$24)</x:f>
      </x:c>
      <x:c r="C107" s="74" t="n">
        <x:f>IF(F$8="","",F$8)</x:f>
        <x:v>46351</x:v>
      </x:c>
      <x:c r="D107" s="73" t="str">
        <x:f>IF(F24="","",F24)</x:f>
      </x:c>
      <x:c r="E107" s="73" t="str">
        <x:f>IFERROR(UPPER(CONCATENATE("",SUBSTITUTE(CONCATENATE("",SUBSTITUTE(CONCATENATE("",SUBSTITUTE(TRIM(CONCATENATE("",D107))," ","")),"–","-")),"—","-"))),CONCATENATE("",D107))</x:f>
      </x:c>
      <x:c r="F107" s="73" t="str">
        <x:f>IFERROR(LEFT(CONCATENATE("[",E107),SEARCH("-",E107)),"")</x:f>
      </x:c>
      <x:c r="G107" s="73" t="str">
        <x:f>IFERROR(MID(CONCATENATE(E107,"]"),SEARCH("-",E107)+1,32),"")</x:f>
      </x:c>
      <x:c r="H107" s="75" t="str">
        <x:f>IF(OR(E107="",E107="В"),"",IF(OR(E107=$B$42,E107=$B$43,E107=$B$44,E107=$B$45,E107=$B$46),INDEX($E$42:$E$46,MATCH(E107,$B$42:$B$46,0)),IFERROR(IF(ISNUMBER(SEARCH(":",F107)),IF(AND(OR((LEN(F107)-1)=4,(LEN(F107)-1)=5),MID(F107,1+(LEN(F107)-1)-2,1)=":",ISNUMBER(VALUE(MID(F107,2,1))),IF((LEN(F107)-1)=5,ISNUMBER(VALUE(MID(F107,3,1))),TRUE),ISNUMBER(VALUE(MID(F107,1+(LEN(F107)-1)-1,1))),ISNUMBER(VALUE(MID(F107,1+(LEN(F107)-1),1))),VALUE(MID(F107,2,(LEN(F107)-1)-3))&lt;24,VALUE(MID(F107,1+(LEN(F107)-1)-1,2))&lt;60),VALUE(MID(F107,2,(LEN(F107)-1)-3))/24+VALUE(MID(F107,1+(LEN(F107)-1)-1,2))/1440,-1),IF(AND((LEN(F107)-1)&gt;=1,(LEN(F107)-1)&lt;=2,ISNUMBER(VALUE(MID(F107,2,1))),IF((LEN(F107)-1)=2,ISNUMBER(VALUE(MID(F107,3,1))),TRUE),VALUE(MID(F107,2,(LEN(F107)-1)))&lt;24),VALUE(MID(F107,2,(LEN(F107)-1)))/24,-1)),-1)))</x:f>
      </x:c>
      <x:c r="I107" s="75" t="str">
        <x:f>IF(OR(E107="",E107="В"),"",IF(OR(E107=$B$42,E107=$B$43,E107=$B$44,E107=$B$45,E107=$B$46),INDEX($F$42:$F$46,MATCH(E107,$B$42:$B$46,0)),IFERROR(IF(ISNUMBER(SEARCH(":",G107)),IF(AND(OR((LEN(G107)-1)=4,(LEN(G107)-1)=5),MID(G107,0+(LEN(G107)-1)-2,1)=":",ISNUMBER(VALUE(MID(G107,1,1))),IF((LEN(G107)-1)=5,ISNUMBER(VALUE(MID(G107,2,1))),TRUE),ISNUMBER(VALUE(MID(G107,0+(LEN(G107)-1)-1,1))),ISNUMBER(VALUE(MID(G107,0+(LEN(G107)-1),1))),VALUE(MID(G107,1,(LEN(G107)-1)-3))&lt;24,VALUE(MID(G107,0+(LEN(G107)-1)-1,2))&lt;60),VALUE(MID(G107,1,(LEN(G107)-1)-3))/24+VALUE(MID(G107,0+(LEN(G107)-1)-1,2))/1440,-1),IF(AND((LEN(G107)-1)&gt;=1,(LEN(G107)-1)&lt;=2,ISNUMBER(VALUE(MID(G107,1,1))),IF((LEN(G107)-1)=2,ISNUMBER(VALUE(MID(G107,2,1))),TRUE),VALUE(MID(G107,1,(LEN(G107)-1)))&lt;24),VALUE(MID(G107,1,(LEN(G107)-1)))/24,-1)),-1)))</x:f>
      </x:c>
      <x:c r="J107" s="76" t="n">
        <x:f>IF(OR(E107="",E107="В"),0,IF(OR(E107=$B$42,E107=$B$43,E107=$B$44,E107=$B$45,E107=$B$46),INDEX($G$42:$G$46,MATCH(E107,$B$42:$B$46,0)),$D$7))</x:f>
        <x:v>0</x:v>
      </x:c>
      <x:c r="K107" s="77" t="n">
        <x:f>IF(OR(L107="",L107="Выходной"),0,IF(L107="Готово",ROUND(24*MOD(I107-H107,1)-J107/60,10),"Проверить"))</x:f>
        <x:v>0</x:v>
      </x:c>
      <x:c r="L107" s="78" t="str">
        <x:f>IF(E107="","",IF(E107="В","Выходной",IF(LEN(TRIM($B$24))=0,"Нет имени",IF(COUNTIFS($B$10:$B$33,$B$24)&gt;1,"Повтор имени",IF(OR(E107=$B$42,E107=$B$43,E107=$B$44,E107=$B$45,E107=$B$46),IF(INDEX($I$42:$I$46,MATCH(E107,$B$42:$B$46,0))="Готово","Готово","Проверьте смену"),IF(OR(IFERROR(SEARCH("-",E107),0)=0,IFERROR(SEARCH("-",E107,SEARCH("-",E107)+1),0)&gt;0),"Нет кода",IF(OR(H107&lt;0,I107&lt;0),"Неверное время",IF(H107=I107,"Начало равно концу",IF(NOT(ISNUMBER($D$7)),"Проверьте перерыв",IF(OR($D$7&lt;0,$D$7&lt;&gt;INT($D$7)),"Проверьте перерыв",IF($D$7&gt;=ROUND(MOD(I107-H107,1)*1440,8),"Перерыв не меньше смены","Готово")))))))))))</x:f>
      </x:c>
      <x:c r="M107" s="3"/>
    </x:row>
    <x:row r="108" ht="30" customHeight="1">
      <x:c r="A108" s="3"/>
      <x:c r="B108" s="73" t="str">
        <x:f>IF($B$24="","",$B$24)</x:f>
      </x:c>
      <x:c r="C108" s="74" t="n">
        <x:f>IF(G$8="","",G$8)</x:f>
        <x:v>46352</x:v>
      </x:c>
      <x:c r="D108" s="73" t="str">
        <x:f>IF(G24="","",G24)</x:f>
      </x:c>
      <x:c r="E108" s="73" t="str">
        <x:f>IFERROR(UPPER(CONCATENATE("",SUBSTITUTE(CONCATENATE("",SUBSTITUTE(CONCATENATE("",SUBSTITUTE(TRIM(CONCATENATE("",D108))," ","")),"–","-")),"—","-"))),CONCATENATE("",D108))</x:f>
      </x:c>
      <x:c r="F108" s="73" t="str">
        <x:f>IFERROR(LEFT(CONCATENATE("[",E108),SEARCH("-",E108)),"")</x:f>
      </x:c>
      <x:c r="G108" s="73" t="str">
        <x:f>IFERROR(MID(CONCATENATE(E108,"]"),SEARCH("-",E108)+1,32),"")</x:f>
      </x:c>
      <x:c r="H108" s="75" t="str">
        <x:f>IF(OR(E108="",E108="В"),"",IF(OR(E108=$B$42,E108=$B$43,E108=$B$44,E108=$B$45,E108=$B$46),INDEX($E$42:$E$46,MATCH(E108,$B$42:$B$46,0)),IFERROR(IF(ISNUMBER(SEARCH(":",F108)),IF(AND(OR((LEN(F108)-1)=4,(LEN(F108)-1)=5),MID(F108,1+(LEN(F108)-1)-2,1)=":",ISNUMBER(VALUE(MID(F108,2,1))),IF((LEN(F108)-1)=5,ISNUMBER(VALUE(MID(F108,3,1))),TRUE),ISNUMBER(VALUE(MID(F108,1+(LEN(F108)-1)-1,1))),ISNUMBER(VALUE(MID(F108,1+(LEN(F108)-1),1))),VALUE(MID(F108,2,(LEN(F108)-1)-3))&lt;24,VALUE(MID(F108,1+(LEN(F108)-1)-1,2))&lt;60),VALUE(MID(F108,2,(LEN(F108)-1)-3))/24+VALUE(MID(F108,1+(LEN(F108)-1)-1,2))/1440,-1),IF(AND((LEN(F108)-1)&gt;=1,(LEN(F108)-1)&lt;=2,ISNUMBER(VALUE(MID(F108,2,1))),IF((LEN(F108)-1)=2,ISNUMBER(VALUE(MID(F108,3,1))),TRUE),VALUE(MID(F108,2,(LEN(F108)-1)))&lt;24),VALUE(MID(F108,2,(LEN(F108)-1)))/24,-1)),-1)))</x:f>
      </x:c>
      <x:c r="I108" s="75" t="str">
        <x:f>IF(OR(E108="",E108="В"),"",IF(OR(E108=$B$42,E108=$B$43,E108=$B$44,E108=$B$45,E108=$B$46),INDEX($F$42:$F$46,MATCH(E108,$B$42:$B$46,0)),IFERROR(IF(ISNUMBER(SEARCH(":",G108)),IF(AND(OR((LEN(G108)-1)=4,(LEN(G108)-1)=5),MID(G108,0+(LEN(G108)-1)-2,1)=":",ISNUMBER(VALUE(MID(G108,1,1))),IF((LEN(G108)-1)=5,ISNUMBER(VALUE(MID(G108,2,1))),TRUE),ISNUMBER(VALUE(MID(G108,0+(LEN(G108)-1)-1,1))),ISNUMBER(VALUE(MID(G108,0+(LEN(G108)-1),1))),VALUE(MID(G108,1,(LEN(G108)-1)-3))&lt;24,VALUE(MID(G108,0+(LEN(G108)-1)-1,2))&lt;60),VALUE(MID(G108,1,(LEN(G108)-1)-3))/24+VALUE(MID(G108,0+(LEN(G108)-1)-1,2))/1440,-1),IF(AND((LEN(G108)-1)&gt;=1,(LEN(G108)-1)&lt;=2,ISNUMBER(VALUE(MID(G108,1,1))),IF((LEN(G108)-1)=2,ISNUMBER(VALUE(MID(G108,2,1))),TRUE),VALUE(MID(G108,1,(LEN(G108)-1)))&lt;24),VALUE(MID(G108,1,(LEN(G108)-1)))/24,-1)),-1)))</x:f>
      </x:c>
      <x:c r="J108" s="76" t="n">
        <x:f>IF(OR(E108="",E108="В"),0,IF(OR(E108=$B$42,E108=$B$43,E108=$B$44,E108=$B$45,E108=$B$46),INDEX($G$42:$G$46,MATCH(E108,$B$42:$B$46,0)),$D$7))</x:f>
        <x:v>0</x:v>
      </x:c>
      <x:c r="K108" s="77" t="n">
        <x:f>IF(OR(L108="",L108="Выходной"),0,IF(L108="Готово",ROUND(24*MOD(I108-H108,1)-J108/60,10),"Проверить"))</x:f>
        <x:v>0</x:v>
      </x:c>
      <x:c r="L108" s="78" t="str">
        <x:f>IF(E108="","",IF(E108="В","Выходной",IF(LEN(TRIM($B$24))=0,"Нет имени",IF(COUNTIFS($B$10:$B$33,$B$24)&gt;1,"Повтор имени",IF(OR(E108=$B$42,E108=$B$43,E108=$B$44,E108=$B$45,E108=$B$46),IF(INDEX($I$42:$I$46,MATCH(E108,$B$42:$B$46,0))="Готово","Готово","Проверьте смену"),IF(OR(IFERROR(SEARCH("-",E108),0)=0,IFERROR(SEARCH("-",E108,SEARCH("-",E108)+1),0)&gt;0),"Нет кода",IF(OR(H108&lt;0,I108&lt;0),"Неверное время",IF(H108=I108,"Начало равно концу",IF(NOT(ISNUMBER($D$7)),"Проверьте перерыв",IF(OR($D$7&lt;0,$D$7&lt;&gt;INT($D$7)),"Проверьте перерыв",IF($D$7&gt;=ROUND(MOD(I108-H108,1)*1440,8),"Перерыв не меньше смены","Готово")))))))))))</x:f>
      </x:c>
      <x:c r="M108" s="3"/>
    </x:row>
    <x:row r="109" ht="30" customHeight="1">
      <x:c r="A109" s="3"/>
      <x:c r="B109" s="73" t="str">
        <x:f>IF($B$24="","",$B$24)</x:f>
      </x:c>
      <x:c r="C109" s="74" t="n">
        <x:f>IF(H$8="","",H$8)</x:f>
        <x:v>46353</x:v>
      </x:c>
      <x:c r="D109" s="73" t="str">
        <x:f>IF(H24="","",H24)</x:f>
      </x:c>
      <x:c r="E109" s="73" t="str">
        <x:f>IFERROR(UPPER(CONCATENATE("",SUBSTITUTE(CONCATENATE("",SUBSTITUTE(CONCATENATE("",SUBSTITUTE(TRIM(CONCATENATE("",D109))," ","")),"–","-")),"—","-"))),CONCATENATE("",D109))</x:f>
      </x:c>
      <x:c r="F109" s="73" t="str">
        <x:f>IFERROR(LEFT(CONCATENATE("[",E109),SEARCH("-",E109)),"")</x:f>
      </x:c>
      <x:c r="G109" s="73" t="str">
        <x:f>IFERROR(MID(CONCATENATE(E109,"]"),SEARCH("-",E109)+1,32),"")</x:f>
      </x:c>
      <x:c r="H109" s="75" t="str">
        <x:f>IF(OR(E109="",E109="В"),"",IF(OR(E109=$B$42,E109=$B$43,E109=$B$44,E109=$B$45,E109=$B$46),INDEX($E$42:$E$46,MATCH(E109,$B$42:$B$46,0)),IFERROR(IF(ISNUMBER(SEARCH(":",F109)),IF(AND(OR((LEN(F109)-1)=4,(LEN(F109)-1)=5),MID(F109,1+(LEN(F109)-1)-2,1)=":",ISNUMBER(VALUE(MID(F109,2,1))),IF((LEN(F109)-1)=5,ISNUMBER(VALUE(MID(F109,3,1))),TRUE),ISNUMBER(VALUE(MID(F109,1+(LEN(F109)-1)-1,1))),ISNUMBER(VALUE(MID(F109,1+(LEN(F109)-1),1))),VALUE(MID(F109,2,(LEN(F109)-1)-3))&lt;24,VALUE(MID(F109,1+(LEN(F109)-1)-1,2))&lt;60),VALUE(MID(F109,2,(LEN(F109)-1)-3))/24+VALUE(MID(F109,1+(LEN(F109)-1)-1,2))/1440,-1),IF(AND((LEN(F109)-1)&gt;=1,(LEN(F109)-1)&lt;=2,ISNUMBER(VALUE(MID(F109,2,1))),IF((LEN(F109)-1)=2,ISNUMBER(VALUE(MID(F109,3,1))),TRUE),VALUE(MID(F109,2,(LEN(F109)-1)))&lt;24),VALUE(MID(F109,2,(LEN(F109)-1)))/24,-1)),-1)))</x:f>
      </x:c>
      <x:c r="I109" s="75" t="str">
        <x:f>IF(OR(E109="",E109="В"),"",IF(OR(E109=$B$42,E109=$B$43,E109=$B$44,E109=$B$45,E109=$B$46),INDEX($F$42:$F$46,MATCH(E109,$B$42:$B$46,0)),IFERROR(IF(ISNUMBER(SEARCH(":",G109)),IF(AND(OR((LEN(G109)-1)=4,(LEN(G109)-1)=5),MID(G109,0+(LEN(G109)-1)-2,1)=":",ISNUMBER(VALUE(MID(G109,1,1))),IF((LEN(G109)-1)=5,ISNUMBER(VALUE(MID(G109,2,1))),TRUE),ISNUMBER(VALUE(MID(G109,0+(LEN(G109)-1)-1,1))),ISNUMBER(VALUE(MID(G109,0+(LEN(G109)-1),1))),VALUE(MID(G109,1,(LEN(G109)-1)-3))&lt;24,VALUE(MID(G109,0+(LEN(G109)-1)-1,2))&lt;60),VALUE(MID(G109,1,(LEN(G109)-1)-3))/24+VALUE(MID(G109,0+(LEN(G109)-1)-1,2))/1440,-1),IF(AND((LEN(G109)-1)&gt;=1,(LEN(G109)-1)&lt;=2,ISNUMBER(VALUE(MID(G109,1,1))),IF((LEN(G109)-1)=2,ISNUMBER(VALUE(MID(G109,2,1))),TRUE),VALUE(MID(G109,1,(LEN(G109)-1)))&lt;24),VALUE(MID(G109,1,(LEN(G109)-1)))/24,-1)),-1)))</x:f>
      </x:c>
      <x:c r="J109" s="76" t="n">
        <x:f>IF(OR(E109="",E109="В"),0,IF(OR(E109=$B$42,E109=$B$43,E109=$B$44,E109=$B$45,E109=$B$46),INDEX($G$42:$G$46,MATCH(E109,$B$42:$B$46,0)),$D$7))</x:f>
        <x:v>0</x:v>
      </x:c>
      <x:c r="K109" s="77" t="n">
        <x:f>IF(OR(L109="",L109="Выходной"),0,IF(L109="Готово",ROUND(24*MOD(I109-H109,1)-J109/60,10),"Проверить"))</x:f>
        <x:v>0</x:v>
      </x:c>
      <x:c r="L109" s="78" t="str">
        <x:f>IF(E109="","",IF(E109="В","Выходной",IF(LEN(TRIM($B$24))=0,"Нет имени",IF(COUNTIFS($B$10:$B$33,$B$24)&gt;1,"Повтор имени",IF(OR(E109=$B$42,E109=$B$43,E109=$B$44,E109=$B$45,E109=$B$46),IF(INDEX($I$42:$I$46,MATCH(E109,$B$42:$B$46,0))="Готово","Готово","Проверьте смену"),IF(OR(IFERROR(SEARCH("-",E109),0)=0,IFERROR(SEARCH("-",E109,SEARCH("-",E109)+1),0)&gt;0),"Нет кода",IF(OR(H109&lt;0,I109&lt;0),"Неверное время",IF(H109=I109,"Начало равно концу",IF(NOT(ISNUMBER($D$7)),"Проверьте перерыв",IF(OR($D$7&lt;0,$D$7&lt;&gt;INT($D$7)),"Проверьте перерыв",IF($D$7&gt;=ROUND(MOD(I109-H109,1)*1440,8),"Перерыв не меньше смены","Готово")))))))))))</x:f>
      </x:c>
      <x:c r="M109" s="3"/>
    </x:row>
    <x:row r="110" ht="30" customHeight="1">
      <x:c r="A110" s="3"/>
      <x:c r="B110" s="73" t="str">
        <x:f>IF($B$24="","",$B$24)</x:f>
      </x:c>
      <x:c r="C110" s="74" t="n">
        <x:f>IF(I$8="","",I$8)</x:f>
        <x:v>46354</x:v>
      </x:c>
      <x:c r="D110" s="73" t="str">
        <x:f>IF(I24="","",I24)</x:f>
      </x:c>
      <x:c r="E110" s="73" t="str">
        <x:f>IFERROR(UPPER(CONCATENATE("",SUBSTITUTE(CONCATENATE("",SUBSTITUTE(CONCATENATE("",SUBSTITUTE(TRIM(CONCATENATE("",D110))," ","")),"–","-")),"—","-"))),CONCATENATE("",D110))</x:f>
      </x:c>
      <x:c r="F110" s="73" t="str">
        <x:f>IFERROR(LEFT(CONCATENATE("[",E110),SEARCH("-",E110)),"")</x:f>
      </x:c>
      <x:c r="G110" s="73" t="str">
        <x:f>IFERROR(MID(CONCATENATE(E110,"]"),SEARCH("-",E110)+1,32),"")</x:f>
      </x:c>
      <x:c r="H110" s="75" t="str">
        <x:f>IF(OR(E110="",E110="В"),"",IF(OR(E110=$B$42,E110=$B$43,E110=$B$44,E110=$B$45,E110=$B$46),INDEX($E$42:$E$46,MATCH(E110,$B$42:$B$46,0)),IFERROR(IF(ISNUMBER(SEARCH(":",F110)),IF(AND(OR((LEN(F110)-1)=4,(LEN(F110)-1)=5),MID(F110,1+(LEN(F110)-1)-2,1)=":",ISNUMBER(VALUE(MID(F110,2,1))),IF((LEN(F110)-1)=5,ISNUMBER(VALUE(MID(F110,3,1))),TRUE),ISNUMBER(VALUE(MID(F110,1+(LEN(F110)-1)-1,1))),ISNUMBER(VALUE(MID(F110,1+(LEN(F110)-1),1))),VALUE(MID(F110,2,(LEN(F110)-1)-3))&lt;24,VALUE(MID(F110,1+(LEN(F110)-1)-1,2))&lt;60),VALUE(MID(F110,2,(LEN(F110)-1)-3))/24+VALUE(MID(F110,1+(LEN(F110)-1)-1,2))/1440,-1),IF(AND((LEN(F110)-1)&gt;=1,(LEN(F110)-1)&lt;=2,ISNUMBER(VALUE(MID(F110,2,1))),IF((LEN(F110)-1)=2,ISNUMBER(VALUE(MID(F110,3,1))),TRUE),VALUE(MID(F110,2,(LEN(F110)-1)))&lt;24),VALUE(MID(F110,2,(LEN(F110)-1)))/24,-1)),-1)))</x:f>
      </x:c>
      <x:c r="I110" s="75" t="str">
        <x:f>IF(OR(E110="",E110="В"),"",IF(OR(E110=$B$42,E110=$B$43,E110=$B$44,E110=$B$45,E110=$B$46),INDEX($F$42:$F$46,MATCH(E110,$B$42:$B$46,0)),IFERROR(IF(ISNUMBER(SEARCH(":",G110)),IF(AND(OR((LEN(G110)-1)=4,(LEN(G110)-1)=5),MID(G110,0+(LEN(G110)-1)-2,1)=":",ISNUMBER(VALUE(MID(G110,1,1))),IF((LEN(G110)-1)=5,ISNUMBER(VALUE(MID(G110,2,1))),TRUE),ISNUMBER(VALUE(MID(G110,0+(LEN(G110)-1)-1,1))),ISNUMBER(VALUE(MID(G110,0+(LEN(G110)-1),1))),VALUE(MID(G110,1,(LEN(G110)-1)-3))&lt;24,VALUE(MID(G110,0+(LEN(G110)-1)-1,2))&lt;60),VALUE(MID(G110,1,(LEN(G110)-1)-3))/24+VALUE(MID(G110,0+(LEN(G110)-1)-1,2))/1440,-1),IF(AND((LEN(G110)-1)&gt;=1,(LEN(G110)-1)&lt;=2,ISNUMBER(VALUE(MID(G110,1,1))),IF((LEN(G110)-1)=2,ISNUMBER(VALUE(MID(G110,2,1))),TRUE),VALUE(MID(G110,1,(LEN(G110)-1)))&lt;24),VALUE(MID(G110,1,(LEN(G110)-1)))/24,-1)),-1)))</x:f>
      </x:c>
      <x:c r="J110" s="76" t="n">
        <x:f>IF(OR(E110="",E110="В"),0,IF(OR(E110=$B$42,E110=$B$43,E110=$B$44,E110=$B$45,E110=$B$46),INDEX($G$42:$G$46,MATCH(E110,$B$42:$B$46,0)),$D$7))</x:f>
        <x:v>0</x:v>
      </x:c>
      <x:c r="K110" s="77" t="n">
        <x:f>IF(OR(L110="",L110="Выходной"),0,IF(L110="Готово",ROUND(24*MOD(I110-H110,1)-J110/60,10),"Проверить"))</x:f>
        <x:v>0</x:v>
      </x:c>
      <x:c r="L110" s="78" t="str">
        <x:f>IF(E110="","",IF(E110="В","Выходной",IF(LEN(TRIM($B$24))=0,"Нет имени",IF(COUNTIFS($B$10:$B$33,$B$24)&gt;1,"Повтор имени",IF(OR(E110=$B$42,E110=$B$43,E110=$B$44,E110=$B$45,E110=$B$46),IF(INDEX($I$42:$I$46,MATCH(E110,$B$42:$B$46,0))="Готово","Готово","Проверьте смену"),IF(OR(IFERROR(SEARCH("-",E110),0)=0,IFERROR(SEARCH("-",E110,SEARCH("-",E110)+1),0)&gt;0),"Нет кода",IF(OR(H110&lt;0,I110&lt;0),"Неверное время",IF(H110=I110,"Начало равно концу",IF(NOT(ISNUMBER($D$7)),"Проверьте перерыв",IF(OR($D$7&lt;0,$D$7&lt;&gt;INT($D$7)),"Проверьте перерыв",IF($D$7&gt;=ROUND(MOD(I110-H110,1)*1440,8),"Перерыв не меньше смены","Готово")))))))))))</x:f>
      </x:c>
      <x:c r="M110" s="3"/>
    </x:row>
    <x:row r="111" ht="30" customHeight="1">
      <x:c r="A111" s="3"/>
      <x:c r="B111" s="73" t="str">
        <x:f>IF($B$24="","",$B$24)</x:f>
      </x:c>
      <x:c r="C111" s="74" t="n">
        <x:f>IF(J$8="","",J$8)</x:f>
        <x:v>46355</x:v>
      </x:c>
      <x:c r="D111" s="73" t="str">
        <x:f>IF(J24="","",J24)</x:f>
      </x:c>
      <x:c r="E111" s="73" t="str">
        <x:f>IFERROR(UPPER(CONCATENATE("",SUBSTITUTE(CONCATENATE("",SUBSTITUTE(CONCATENATE("",SUBSTITUTE(TRIM(CONCATENATE("",D111))," ","")),"–","-")),"—","-"))),CONCATENATE("",D111))</x:f>
      </x:c>
      <x:c r="F111" s="73" t="str">
        <x:f>IFERROR(LEFT(CONCATENATE("[",E111),SEARCH("-",E111)),"")</x:f>
      </x:c>
      <x:c r="G111" s="73" t="str">
        <x:f>IFERROR(MID(CONCATENATE(E111,"]"),SEARCH("-",E111)+1,32),"")</x:f>
      </x:c>
      <x:c r="H111" s="75" t="str">
        <x:f>IF(OR(E111="",E111="В"),"",IF(OR(E111=$B$42,E111=$B$43,E111=$B$44,E111=$B$45,E111=$B$46),INDEX($E$42:$E$46,MATCH(E111,$B$42:$B$46,0)),IFERROR(IF(ISNUMBER(SEARCH(":",F111)),IF(AND(OR((LEN(F111)-1)=4,(LEN(F111)-1)=5),MID(F111,1+(LEN(F111)-1)-2,1)=":",ISNUMBER(VALUE(MID(F111,2,1))),IF((LEN(F111)-1)=5,ISNUMBER(VALUE(MID(F111,3,1))),TRUE),ISNUMBER(VALUE(MID(F111,1+(LEN(F111)-1)-1,1))),ISNUMBER(VALUE(MID(F111,1+(LEN(F111)-1),1))),VALUE(MID(F111,2,(LEN(F111)-1)-3))&lt;24,VALUE(MID(F111,1+(LEN(F111)-1)-1,2))&lt;60),VALUE(MID(F111,2,(LEN(F111)-1)-3))/24+VALUE(MID(F111,1+(LEN(F111)-1)-1,2))/1440,-1),IF(AND((LEN(F111)-1)&gt;=1,(LEN(F111)-1)&lt;=2,ISNUMBER(VALUE(MID(F111,2,1))),IF((LEN(F111)-1)=2,ISNUMBER(VALUE(MID(F111,3,1))),TRUE),VALUE(MID(F111,2,(LEN(F111)-1)))&lt;24),VALUE(MID(F111,2,(LEN(F111)-1)))/24,-1)),-1)))</x:f>
      </x:c>
      <x:c r="I111" s="75" t="str">
        <x:f>IF(OR(E111="",E111="В"),"",IF(OR(E111=$B$42,E111=$B$43,E111=$B$44,E111=$B$45,E111=$B$46),INDEX($F$42:$F$46,MATCH(E111,$B$42:$B$46,0)),IFERROR(IF(ISNUMBER(SEARCH(":",G111)),IF(AND(OR((LEN(G111)-1)=4,(LEN(G111)-1)=5),MID(G111,0+(LEN(G111)-1)-2,1)=":",ISNUMBER(VALUE(MID(G111,1,1))),IF((LEN(G111)-1)=5,ISNUMBER(VALUE(MID(G111,2,1))),TRUE),ISNUMBER(VALUE(MID(G111,0+(LEN(G111)-1)-1,1))),ISNUMBER(VALUE(MID(G111,0+(LEN(G111)-1),1))),VALUE(MID(G111,1,(LEN(G111)-1)-3))&lt;24,VALUE(MID(G111,0+(LEN(G111)-1)-1,2))&lt;60),VALUE(MID(G111,1,(LEN(G111)-1)-3))/24+VALUE(MID(G111,0+(LEN(G111)-1)-1,2))/1440,-1),IF(AND((LEN(G111)-1)&gt;=1,(LEN(G111)-1)&lt;=2,ISNUMBER(VALUE(MID(G111,1,1))),IF((LEN(G111)-1)=2,ISNUMBER(VALUE(MID(G111,2,1))),TRUE),VALUE(MID(G111,1,(LEN(G111)-1)))&lt;24),VALUE(MID(G111,1,(LEN(G111)-1)))/24,-1)),-1)))</x:f>
      </x:c>
      <x:c r="J111" s="76" t="n">
        <x:f>IF(OR(E111="",E111="В"),0,IF(OR(E111=$B$42,E111=$B$43,E111=$B$44,E111=$B$45,E111=$B$46),INDEX($G$42:$G$46,MATCH(E111,$B$42:$B$46,0)),$D$7))</x:f>
        <x:v>0</x:v>
      </x:c>
      <x:c r="K111" s="77" t="n">
        <x:f>IF(OR(L111="",L111="Выходной"),0,IF(L111="Готово",ROUND(24*MOD(I111-H111,1)-J111/60,10),"Проверить"))</x:f>
        <x:v>0</x:v>
      </x:c>
      <x:c r="L111" s="78" t="str">
        <x:f>IF(E111="","",IF(E111="В","Выходной",IF(LEN(TRIM($B$24))=0,"Нет имени",IF(COUNTIFS($B$10:$B$33,$B$24)&gt;1,"Повтор имени",IF(OR(E111=$B$42,E111=$B$43,E111=$B$44,E111=$B$45,E111=$B$46),IF(INDEX($I$42:$I$46,MATCH(E111,$B$42:$B$46,0))="Готово","Готово","Проверьте смену"),IF(OR(IFERROR(SEARCH("-",E111),0)=0,IFERROR(SEARCH("-",E111,SEARCH("-",E111)+1),0)&gt;0),"Нет кода",IF(OR(H111&lt;0,I111&lt;0),"Неверное время",IF(H111=I111,"Начало равно концу",IF(NOT(ISNUMBER($D$7)),"Проверьте перерыв",IF(OR($D$7&lt;0,$D$7&lt;&gt;INT($D$7)),"Проверьте перерыв",IF($D$7&gt;=ROUND(MOD(I111-H111,1)*1440,8),"Перерыв не меньше смены","Готово")))))))))))</x:f>
      </x:c>
      <x:c r="M111" s="3"/>
    </x:row>
    <x:row r="112" ht="30" customHeight="1">
      <x:c r="A112" s="3"/>
      <x:c r="B112" s="73" t="str">
        <x:f>IF($B$26="","",$B$26)</x:f>
      </x:c>
      <x:c r="C112" s="74" t="n">
        <x:f>IF(D$8="","",D$8)</x:f>
        <x:v>46349</x:v>
      </x:c>
      <x:c r="D112" s="73" t="str">
        <x:f>IF(D26="","",D26)</x:f>
      </x:c>
      <x:c r="E112" s="73" t="str">
        <x:f>IFERROR(UPPER(CONCATENATE("",SUBSTITUTE(CONCATENATE("",SUBSTITUTE(CONCATENATE("",SUBSTITUTE(TRIM(CONCATENATE("",D112))," ","")),"–","-")),"—","-"))),CONCATENATE("",D112))</x:f>
      </x:c>
      <x:c r="F112" s="73" t="str">
        <x:f>IFERROR(LEFT(CONCATENATE("[",E112),SEARCH("-",E112)),"")</x:f>
      </x:c>
      <x:c r="G112" s="73" t="str">
        <x:f>IFERROR(MID(CONCATENATE(E112,"]"),SEARCH("-",E112)+1,32),"")</x:f>
      </x:c>
      <x:c r="H112" s="75" t="str">
        <x:f>IF(OR(E112="",E112="В"),"",IF(OR(E112=$B$42,E112=$B$43,E112=$B$44,E112=$B$45,E112=$B$46),INDEX($E$42:$E$46,MATCH(E112,$B$42:$B$46,0)),IFERROR(IF(ISNUMBER(SEARCH(":",F112)),IF(AND(OR((LEN(F112)-1)=4,(LEN(F112)-1)=5),MID(F112,1+(LEN(F112)-1)-2,1)=":",ISNUMBER(VALUE(MID(F112,2,1))),IF((LEN(F112)-1)=5,ISNUMBER(VALUE(MID(F112,3,1))),TRUE),ISNUMBER(VALUE(MID(F112,1+(LEN(F112)-1)-1,1))),ISNUMBER(VALUE(MID(F112,1+(LEN(F112)-1),1))),VALUE(MID(F112,2,(LEN(F112)-1)-3))&lt;24,VALUE(MID(F112,1+(LEN(F112)-1)-1,2))&lt;60),VALUE(MID(F112,2,(LEN(F112)-1)-3))/24+VALUE(MID(F112,1+(LEN(F112)-1)-1,2))/1440,-1),IF(AND((LEN(F112)-1)&gt;=1,(LEN(F112)-1)&lt;=2,ISNUMBER(VALUE(MID(F112,2,1))),IF((LEN(F112)-1)=2,ISNUMBER(VALUE(MID(F112,3,1))),TRUE),VALUE(MID(F112,2,(LEN(F112)-1)))&lt;24),VALUE(MID(F112,2,(LEN(F112)-1)))/24,-1)),-1)))</x:f>
      </x:c>
      <x:c r="I112" s="75" t="str">
        <x:f>IF(OR(E112="",E112="В"),"",IF(OR(E112=$B$42,E112=$B$43,E112=$B$44,E112=$B$45,E112=$B$46),INDEX($F$42:$F$46,MATCH(E112,$B$42:$B$46,0)),IFERROR(IF(ISNUMBER(SEARCH(":",G112)),IF(AND(OR((LEN(G112)-1)=4,(LEN(G112)-1)=5),MID(G112,0+(LEN(G112)-1)-2,1)=":",ISNUMBER(VALUE(MID(G112,1,1))),IF((LEN(G112)-1)=5,ISNUMBER(VALUE(MID(G112,2,1))),TRUE),ISNUMBER(VALUE(MID(G112,0+(LEN(G112)-1)-1,1))),ISNUMBER(VALUE(MID(G112,0+(LEN(G112)-1),1))),VALUE(MID(G112,1,(LEN(G112)-1)-3))&lt;24,VALUE(MID(G112,0+(LEN(G112)-1)-1,2))&lt;60),VALUE(MID(G112,1,(LEN(G112)-1)-3))/24+VALUE(MID(G112,0+(LEN(G112)-1)-1,2))/1440,-1),IF(AND((LEN(G112)-1)&gt;=1,(LEN(G112)-1)&lt;=2,ISNUMBER(VALUE(MID(G112,1,1))),IF((LEN(G112)-1)=2,ISNUMBER(VALUE(MID(G112,2,1))),TRUE),VALUE(MID(G112,1,(LEN(G112)-1)))&lt;24),VALUE(MID(G112,1,(LEN(G112)-1)))/24,-1)),-1)))</x:f>
      </x:c>
      <x:c r="J112" s="76" t="n">
        <x:f>IF(OR(E112="",E112="В"),0,IF(OR(E112=$B$42,E112=$B$43,E112=$B$44,E112=$B$45,E112=$B$46),INDEX($G$42:$G$46,MATCH(E112,$B$42:$B$46,0)),$D$7))</x:f>
        <x:v>0</x:v>
      </x:c>
      <x:c r="K112" s="77" t="n">
        <x:f>IF(OR(L112="",L112="Выходной"),0,IF(L112="Готово",ROUND(24*MOD(I112-H112,1)-J112/60,10),"Проверить"))</x:f>
        <x:v>0</x:v>
      </x:c>
      <x:c r="L112" s="78" t="str">
        <x:f>IF(E112="","",IF(E112="В","Выходной",IF(LEN(TRIM($B$26))=0,"Нет имени",IF(COUNTIFS($B$10:$B$33,$B$26)&gt;1,"Повтор имени",IF(OR(E112=$B$42,E112=$B$43,E112=$B$44,E112=$B$45,E112=$B$46),IF(INDEX($I$42:$I$46,MATCH(E112,$B$42:$B$46,0))="Готово","Готово","Проверьте смену"),IF(OR(IFERROR(SEARCH("-",E112),0)=0,IFERROR(SEARCH("-",E112,SEARCH("-",E112)+1),0)&gt;0),"Нет кода",IF(OR(H112&lt;0,I112&lt;0),"Неверное время",IF(H112=I112,"Начало равно концу",IF(NOT(ISNUMBER($D$7)),"Проверьте перерыв",IF(OR($D$7&lt;0,$D$7&lt;&gt;INT($D$7)),"Проверьте перерыв",IF($D$7&gt;=ROUND(MOD(I112-H112,1)*1440,8),"Перерыв не меньше смены","Готово")))))))))))</x:f>
      </x:c>
      <x:c r="M112" s="3"/>
    </x:row>
    <x:row r="113" ht="30" customHeight="1">
      <x:c r="A113" s="3"/>
      <x:c r="B113" s="73" t="str">
        <x:f>IF($B$26="","",$B$26)</x:f>
      </x:c>
      <x:c r="C113" s="74" t="n">
        <x:f>IF(E$8="","",E$8)</x:f>
        <x:v>46350</x:v>
      </x:c>
      <x:c r="D113" s="73" t="str">
        <x:f>IF(E26="","",E26)</x:f>
      </x:c>
      <x:c r="E113" s="73" t="str">
        <x:f>IFERROR(UPPER(CONCATENATE("",SUBSTITUTE(CONCATENATE("",SUBSTITUTE(CONCATENATE("",SUBSTITUTE(TRIM(CONCATENATE("",D113))," ","")),"–","-")),"—","-"))),CONCATENATE("",D113))</x:f>
      </x:c>
      <x:c r="F113" s="73" t="str">
        <x:f>IFERROR(LEFT(CONCATENATE("[",E113),SEARCH("-",E113)),"")</x:f>
      </x:c>
      <x:c r="G113" s="73" t="str">
        <x:f>IFERROR(MID(CONCATENATE(E113,"]"),SEARCH("-",E113)+1,32),"")</x:f>
      </x:c>
      <x:c r="H113" s="75" t="str">
        <x:f>IF(OR(E113="",E113="В"),"",IF(OR(E113=$B$42,E113=$B$43,E113=$B$44,E113=$B$45,E113=$B$46),INDEX($E$42:$E$46,MATCH(E113,$B$42:$B$46,0)),IFERROR(IF(ISNUMBER(SEARCH(":",F113)),IF(AND(OR((LEN(F113)-1)=4,(LEN(F113)-1)=5),MID(F113,1+(LEN(F113)-1)-2,1)=":",ISNUMBER(VALUE(MID(F113,2,1))),IF((LEN(F113)-1)=5,ISNUMBER(VALUE(MID(F113,3,1))),TRUE),ISNUMBER(VALUE(MID(F113,1+(LEN(F113)-1)-1,1))),ISNUMBER(VALUE(MID(F113,1+(LEN(F113)-1),1))),VALUE(MID(F113,2,(LEN(F113)-1)-3))&lt;24,VALUE(MID(F113,1+(LEN(F113)-1)-1,2))&lt;60),VALUE(MID(F113,2,(LEN(F113)-1)-3))/24+VALUE(MID(F113,1+(LEN(F113)-1)-1,2))/1440,-1),IF(AND((LEN(F113)-1)&gt;=1,(LEN(F113)-1)&lt;=2,ISNUMBER(VALUE(MID(F113,2,1))),IF((LEN(F113)-1)=2,ISNUMBER(VALUE(MID(F113,3,1))),TRUE),VALUE(MID(F113,2,(LEN(F113)-1)))&lt;24),VALUE(MID(F113,2,(LEN(F113)-1)))/24,-1)),-1)))</x:f>
      </x:c>
      <x:c r="I113" s="75" t="str">
        <x:f>IF(OR(E113="",E113="В"),"",IF(OR(E113=$B$42,E113=$B$43,E113=$B$44,E113=$B$45,E113=$B$46),INDEX($F$42:$F$46,MATCH(E113,$B$42:$B$46,0)),IFERROR(IF(ISNUMBER(SEARCH(":",G113)),IF(AND(OR((LEN(G113)-1)=4,(LEN(G113)-1)=5),MID(G113,0+(LEN(G113)-1)-2,1)=":",ISNUMBER(VALUE(MID(G113,1,1))),IF((LEN(G113)-1)=5,ISNUMBER(VALUE(MID(G113,2,1))),TRUE),ISNUMBER(VALUE(MID(G113,0+(LEN(G113)-1)-1,1))),ISNUMBER(VALUE(MID(G113,0+(LEN(G113)-1),1))),VALUE(MID(G113,1,(LEN(G113)-1)-3))&lt;24,VALUE(MID(G113,0+(LEN(G113)-1)-1,2))&lt;60),VALUE(MID(G113,1,(LEN(G113)-1)-3))/24+VALUE(MID(G113,0+(LEN(G113)-1)-1,2))/1440,-1),IF(AND((LEN(G113)-1)&gt;=1,(LEN(G113)-1)&lt;=2,ISNUMBER(VALUE(MID(G113,1,1))),IF((LEN(G113)-1)=2,ISNUMBER(VALUE(MID(G113,2,1))),TRUE),VALUE(MID(G113,1,(LEN(G113)-1)))&lt;24),VALUE(MID(G113,1,(LEN(G113)-1)))/24,-1)),-1)))</x:f>
      </x:c>
      <x:c r="J113" s="76" t="n">
        <x:f>IF(OR(E113="",E113="В"),0,IF(OR(E113=$B$42,E113=$B$43,E113=$B$44,E113=$B$45,E113=$B$46),INDEX($G$42:$G$46,MATCH(E113,$B$42:$B$46,0)),$D$7))</x:f>
        <x:v>0</x:v>
      </x:c>
      <x:c r="K113" s="77" t="n">
        <x:f>IF(OR(L113="",L113="Выходной"),0,IF(L113="Готово",ROUND(24*MOD(I113-H113,1)-J113/60,10),"Проверить"))</x:f>
        <x:v>0</x:v>
      </x:c>
      <x:c r="L113" s="78" t="str">
        <x:f>IF(E113="","",IF(E113="В","Выходной",IF(LEN(TRIM($B$26))=0,"Нет имени",IF(COUNTIFS($B$10:$B$33,$B$26)&gt;1,"Повтор имени",IF(OR(E113=$B$42,E113=$B$43,E113=$B$44,E113=$B$45,E113=$B$46),IF(INDEX($I$42:$I$46,MATCH(E113,$B$42:$B$46,0))="Готово","Готово","Проверьте смену"),IF(OR(IFERROR(SEARCH("-",E113),0)=0,IFERROR(SEARCH("-",E113,SEARCH("-",E113)+1),0)&gt;0),"Нет кода",IF(OR(H113&lt;0,I113&lt;0),"Неверное время",IF(H113=I113,"Начало равно концу",IF(NOT(ISNUMBER($D$7)),"Проверьте перерыв",IF(OR($D$7&lt;0,$D$7&lt;&gt;INT($D$7)),"Проверьте перерыв",IF($D$7&gt;=ROUND(MOD(I113-H113,1)*1440,8),"Перерыв не меньше смены","Готово")))))))))))</x:f>
      </x:c>
      <x:c r="M113" s="3"/>
    </x:row>
    <x:row r="114" ht="30" customHeight="1">
      <x:c r="A114" s="3"/>
      <x:c r="B114" s="73" t="str">
        <x:f>IF($B$26="","",$B$26)</x:f>
      </x:c>
      <x:c r="C114" s="74" t="n">
        <x:f>IF(F$8="","",F$8)</x:f>
        <x:v>46351</x:v>
      </x:c>
      <x:c r="D114" s="73" t="str">
        <x:f>IF(F26="","",F26)</x:f>
      </x:c>
      <x:c r="E114" s="73" t="str">
        <x:f>IFERROR(UPPER(CONCATENATE("",SUBSTITUTE(CONCATENATE("",SUBSTITUTE(CONCATENATE("",SUBSTITUTE(TRIM(CONCATENATE("",D114))," ","")),"–","-")),"—","-"))),CONCATENATE("",D114))</x:f>
      </x:c>
      <x:c r="F114" s="73" t="str">
        <x:f>IFERROR(LEFT(CONCATENATE("[",E114),SEARCH("-",E114)),"")</x:f>
      </x:c>
      <x:c r="G114" s="73" t="str">
        <x:f>IFERROR(MID(CONCATENATE(E114,"]"),SEARCH("-",E114)+1,32),"")</x:f>
      </x:c>
      <x:c r="H114" s="75" t="str">
        <x:f>IF(OR(E114="",E114="В"),"",IF(OR(E114=$B$42,E114=$B$43,E114=$B$44,E114=$B$45,E114=$B$46),INDEX($E$42:$E$46,MATCH(E114,$B$42:$B$46,0)),IFERROR(IF(ISNUMBER(SEARCH(":",F114)),IF(AND(OR((LEN(F114)-1)=4,(LEN(F114)-1)=5),MID(F114,1+(LEN(F114)-1)-2,1)=":",ISNUMBER(VALUE(MID(F114,2,1))),IF((LEN(F114)-1)=5,ISNUMBER(VALUE(MID(F114,3,1))),TRUE),ISNUMBER(VALUE(MID(F114,1+(LEN(F114)-1)-1,1))),ISNUMBER(VALUE(MID(F114,1+(LEN(F114)-1),1))),VALUE(MID(F114,2,(LEN(F114)-1)-3))&lt;24,VALUE(MID(F114,1+(LEN(F114)-1)-1,2))&lt;60),VALUE(MID(F114,2,(LEN(F114)-1)-3))/24+VALUE(MID(F114,1+(LEN(F114)-1)-1,2))/1440,-1),IF(AND((LEN(F114)-1)&gt;=1,(LEN(F114)-1)&lt;=2,ISNUMBER(VALUE(MID(F114,2,1))),IF((LEN(F114)-1)=2,ISNUMBER(VALUE(MID(F114,3,1))),TRUE),VALUE(MID(F114,2,(LEN(F114)-1)))&lt;24),VALUE(MID(F114,2,(LEN(F114)-1)))/24,-1)),-1)))</x:f>
      </x:c>
      <x:c r="I114" s="75" t="str">
        <x:f>IF(OR(E114="",E114="В"),"",IF(OR(E114=$B$42,E114=$B$43,E114=$B$44,E114=$B$45,E114=$B$46),INDEX($F$42:$F$46,MATCH(E114,$B$42:$B$46,0)),IFERROR(IF(ISNUMBER(SEARCH(":",G114)),IF(AND(OR((LEN(G114)-1)=4,(LEN(G114)-1)=5),MID(G114,0+(LEN(G114)-1)-2,1)=":",ISNUMBER(VALUE(MID(G114,1,1))),IF((LEN(G114)-1)=5,ISNUMBER(VALUE(MID(G114,2,1))),TRUE),ISNUMBER(VALUE(MID(G114,0+(LEN(G114)-1)-1,1))),ISNUMBER(VALUE(MID(G114,0+(LEN(G114)-1),1))),VALUE(MID(G114,1,(LEN(G114)-1)-3))&lt;24,VALUE(MID(G114,0+(LEN(G114)-1)-1,2))&lt;60),VALUE(MID(G114,1,(LEN(G114)-1)-3))/24+VALUE(MID(G114,0+(LEN(G114)-1)-1,2))/1440,-1),IF(AND((LEN(G114)-1)&gt;=1,(LEN(G114)-1)&lt;=2,ISNUMBER(VALUE(MID(G114,1,1))),IF((LEN(G114)-1)=2,ISNUMBER(VALUE(MID(G114,2,1))),TRUE),VALUE(MID(G114,1,(LEN(G114)-1)))&lt;24),VALUE(MID(G114,1,(LEN(G114)-1)))/24,-1)),-1)))</x:f>
      </x:c>
      <x:c r="J114" s="76" t="n">
        <x:f>IF(OR(E114="",E114="В"),0,IF(OR(E114=$B$42,E114=$B$43,E114=$B$44,E114=$B$45,E114=$B$46),INDEX($G$42:$G$46,MATCH(E114,$B$42:$B$46,0)),$D$7))</x:f>
        <x:v>0</x:v>
      </x:c>
      <x:c r="K114" s="77" t="n">
        <x:f>IF(OR(L114="",L114="Выходной"),0,IF(L114="Готово",ROUND(24*MOD(I114-H114,1)-J114/60,10),"Проверить"))</x:f>
        <x:v>0</x:v>
      </x:c>
      <x:c r="L114" s="78" t="str">
        <x:f>IF(E114="","",IF(E114="В","Выходной",IF(LEN(TRIM($B$26))=0,"Нет имени",IF(COUNTIFS($B$10:$B$33,$B$26)&gt;1,"Повтор имени",IF(OR(E114=$B$42,E114=$B$43,E114=$B$44,E114=$B$45,E114=$B$46),IF(INDEX($I$42:$I$46,MATCH(E114,$B$42:$B$46,0))="Готово","Готово","Проверьте смену"),IF(OR(IFERROR(SEARCH("-",E114),0)=0,IFERROR(SEARCH("-",E114,SEARCH("-",E114)+1),0)&gt;0),"Нет кода",IF(OR(H114&lt;0,I114&lt;0),"Неверное время",IF(H114=I114,"Начало равно концу",IF(NOT(ISNUMBER($D$7)),"Проверьте перерыв",IF(OR($D$7&lt;0,$D$7&lt;&gt;INT($D$7)),"Проверьте перерыв",IF($D$7&gt;=ROUND(MOD(I114-H114,1)*1440,8),"Перерыв не меньше смены","Готово")))))))))))</x:f>
      </x:c>
      <x:c r="M114" s="3"/>
    </x:row>
    <x:row r="115" ht="30" customHeight="1">
      <x:c r="A115" s="3"/>
      <x:c r="B115" s="73" t="str">
        <x:f>IF($B$26="","",$B$26)</x:f>
      </x:c>
      <x:c r="C115" s="74" t="n">
        <x:f>IF(G$8="","",G$8)</x:f>
        <x:v>46352</x:v>
      </x:c>
      <x:c r="D115" s="73" t="str">
        <x:f>IF(G26="","",G26)</x:f>
      </x:c>
      <x:c r="E115" s="73" t="str">
        <x:f>IFERROR(UPPER(CONCATENATE("",SUBSTITUTE(CONCATENATE("",SUBSTITUTE(CONCATENATE("",SUBSTITUTE(TRIM(CONCATENATE("",D115))," ","")),"–","-")),"—","-"))),CONCATENATE("",D115))</x:f>
      </x:c>
      <x:c r="F115" s="73" t="str">
        <x:f>IFERROR(LEFT(CONCATENATE("[",E115),SEARCH("-",E115)),"")</x:f>
      </x:c>
      <x:c r="G115" s="73" t="str">
        <x:f>IFERROR(MID(CONCATENATE(E115,"]"),SEARCH("-",E115)+1,32),"")</x:f>
      </x:c>
      <x:c r="H115" s="75" t="str">
        <x:f>IF(OR(E115="",E115="В"),"",IF(OR(E115=$B$42,E115=$B$43,E115=$B$44,E115=$B$45,E115=$B$46),INDEX($E$42:$E$46,MATCH(E115,$B$42:$B$46,0)),IFERROR(IF(ISNUMBER(SEARCH(":",F115)),IF(AND(OR((LEN(F115)-1)=4,(LEN(F115)-1)=5),MID(F115,1+(LEN(F115)-1)-2,1)=":",ISNUMBER(VALUE(MID(F115,2,1))),IF((LEN(F115)-1)=5,ISNUMBER(VALUE(MID(F115,3,1))),TRUE),ISNUMBER(VALUE(MID(F115,1+(LEN(F115)-1)-1,1))),ISNUMBER(VALUE(MID(F115,1+(LEN(F115)-1),1))),VALUE(MID(F115,2,(LEN(F115)-1)-3))&lt;24,VALUE(MID(F115,1+(LEN(F115)-1)-1,2))&lt;60),VALUE(MID(F115,2,(LEN(F115)-1)-3))/24+VALUE(MID(F115,1+(LEN(F115)-1)-1,2))/1440,-1),IF(AND((LEN(F115)-1)&gt;=1,(LEN(F115)-1)&lt;=2,ISNUMBER(VALUE(MID(F115,2,1))),IF((LEN(F115)-1)=2,ISNUMBER(VALUE(MID(F115,3,1))),TRUE),VALUE(MID(F115,2,(LEN(F115)-1)))&lt;24),VALUE(MID(F115,2,(LEN(F115)-1)))/24,-1)),-1)))</x:f>
      </x:c>
      <x:c r="I115" s="75" t="str">
        <x:f>IF(OR(E115="",E115="В"),"",IF(OR(E115=$B$42,E115=$B$43,E115=$B$44,E115=$B$45,E115=$B$46),INDEX($F$42:$F$46,MATCH(E115,$B$42:$B$46,0)),IFERROR(IF(ISNUMBER(SEARCH(":",G115)),IF(AND(OR((LEN(G115)-1)=4,(LEN(G115)-1)=5),MID(G115,0+(LEN(G115)-1)-2,1)=":",ISNUMBER(VALUE(MID(G115,1,1))),IF((LEN(G115)-1)=5,ISNUMBER(VALUE(MID(G115,2,1))),TRUE),ISNUMBER(VALUE(MID(G115,0+(LEN(G115)-1)-1,1))),ISNUMBER(VALUE(MID(G115,0+(LEN(G115)-1),1))),VALUE(MID(G115,1,(LEN(G115)-1)-3))&lt;24,VALUE(MID(G115,0+(LEN(G115)-1)-1,2))&lt;60),VALUE(MID(G115,1,(LEN(G115)-1)-3))/24+VALUE(MID(G115,0+(LEN(G115)-1)-1,2))/1440,-1),IF(AND((LEN(G115)-1)&gt;=1,(LEN(G115)-1)&lt;=2,ISNUMBER(VALUE(MID(G115,1,1))),IF((LEN(G115)-1)=2,ISNUMBER(VALUE(MID(G115,2,1))),TRUE),VALUE(MID(G115,1,(LEN(G115)-1)))&lt;24),VALUE(MID(G115,1,(LEN(G115)-1)))/24,-1)),-1)))</x:f>
      </x:c>
      <x:c r="J115" s="76" t="n">
        <x:f>IF(OR(E115="",E115="В"),0,IF(OR(E115=$B$42,E115=$B$43,E115=$B$44,E115=$B$45,E115=$B$46),INDEX($G$42:$G$46,MATCH(E115,$B$42:$B$46,0)),$D$7))</x:f>
        <x:v>0</x:v>
      </x:c>
      <x:c r="K115" s="77" t="n">
        <x:f>IF(OR(L115="",L115="Выходной"),0,IF(L115="Готово",ROUND(24*MOD(I115-H115,1)-J115/60,10),"Проверить"))</x:f>
        <x:v>0</x:v>
      </x:c>
      <x:c r="L115" s="78" t="str">
        <x:f>IF(E115="","",IF(E115="В","Выходной",IF(LEN(TRIM($B$26))=0,"Нет имени",IF(COUNTIFS($B$10:$B$33,$B$26)&gt;1,"Повтор имени",IF(OR(E115=$B$42,E115=$B$43,E115=$B$44,E115=$B$45,E115=$B$46),IF(INDEX($I$42:$I$46,MATCH(E115,$B$42:$B$46,0))="Готово","Готово","Проверьте смену"),IF(OR(IFERROR(SEARCH("-",E115),0)=0,IFERROR(SEARCH("-",E115,SEARCH("-",E115)+1),0)&gt;0),"Нет кода",IF(OR(H115&lt;0,I115&lt;0),"Неверное время",IF(H115=I115,"Начало равно концу",IF(NOT(ISNUMBER($D$7)),"Проверьте перерыв",IF(OR($D$7&lt;0,$D$7&lt;&gt;INT($D$7)),"Проверьте перерыв",IF($D$7&gt;=ROUND(MOD(I115-H115,1)*1440,8),"Перерыв не меньше смены","Готово")))))))))))</x:f>
      </x:c>
      <x:c r="M115" s="3"/>
    </x:row>
    <x:row r="116" ht="30" customHeight="1">
      <x:c r="A116" s="3"/>
      <x:c r="B116" s="73" t="str">
        <x:f>IF($B$26="","",$B$26)</x:f>
      </x:c>
      <x:c r="C116" s="74" t="n">
        <x:f>IF(H$8="","",H$8)</x:f>
        <x:v>46353</x:v>
      </x:c>
      <x:c r="D116" s="73" t="str">
        <x:f>IF(H26="","",H26)</x:f>
      </x:c>
      <x:c r="E116" s="73" t="str">
        <x:f>IFERROR(UPPER(CONCATENATE("",SUBSTITUTE(CONCATENATE("",SUBSTITUTE(CONCATENATE("",SUBSTITUTE(TRIM(CONCATENATE("",D116))," ","")),"–","-")),"—","-"))),CONCATENATE("",D116))</x:f>
      </x:c>
      <x:c r="F116" s="73" t="str">
        <x:f>IFERROR(LEFT(CONCATENATE("[",E116),SEARCH("-",E116)),"")</x:f>
      </x:c>
      <x:c r="G116" s="73" t="str">
        <x:f>IFERROR(MID(CONCATENATE(E116,"]"),SEARCH("-",E116)+1,32),"")</x:f>
      </x:c>
      <x:c r="H116" s="75" t="str">
        <x:f>IF(OR(E116="",E116="В"),"",IF(OR(E116=$B$42,E116=$B$43,E116=$B$44,E116=$B$45,E116=$B$46),INDEX($E$42:$E$46,MATCH(E116,$B$42:$B$46,0)),IFERROR(IF(ISNUMBER(SEARCH(":",F116)),IF(AND(OR((LEN(F116)-1)=4,(LEN(F116)-1)=5),MID(F116,1+(LEN(F116)-1)-2,1)=":",ISNUMBER(VALUE(MID(F116,2,1))),IF((LEN(F116)-1)=5,ISNUMBER(VALUE(MID(F116,3,1))),TRUE),ISNUMBER(VALUE(MID(F116,1+(LEN(F116)-1)-1,1))),ISNUMBER(VALUE(MID(F116,1+(LEN(F116)-1),1))),VALUE(MID(F116,2,(LEN(F116)-1)-3))&lt;24,VALUE(MID(F116,1+(LEN(F116)-1)-1,2))&lt;60),VALUE(MID(F116,2,(LEN(F116)-1)-3))/24+VALUE(MID(F116,1+(LEN(F116)-1)-1,2))/1440,-1),IF(AND((LEN(F116)-1)&gt;=1,(LEN(F116)-1)&lt;=2,ISNUMBER(VALUE(MID(F116,2,1))),IF((LEN(F116)-1)=2,ISNUMBER(VALUE(MID(F116,3,1))),TRUE),VALUE(MID(F116,2,(LEN(F116)-1)))&lt;24),VALUE(MID(F116,2,(LEN(F116)-1)))/24,-1)),-1)))</x:f>
      </x:c>
      <x:c r="I116" s="75" t="str">
        <x:f>IF(OR(E116="",E116="В"),"",IF(OR(E116=$B$42,E116=$B$43,E116=$B$44,E116=$B$45,E116=$B$46),INDEX($F$42:$F$46,MATCH(E116,$B$42:$B$46,0)),IFERROR(IF(ISNUMBER(SEARCH(":",G116)),IF(AND(OR((LEN(G116)-1)=4,(LEN(G116)-1)=5),MID(G116,0+(LEN(G116)-1)-2,1)=":",ISNUMBER(VALUE(MID(G116,1,1))),IF((LEN(G116)-1)=5,ISNUMBER(VALUE(MID(G116,2,1))),TRUE),ISNUMBER(VALUE(MID(G116,0+(LEN(G116)-1)-1,1))),ISNUMBER(VALUE(MID(G116,0+(LEN(G116)-1),1))),VALUE(MID(G116,1,(LEN(G116)-1)-3))&lt;24,VALUE(MID(G116,0+(LEN(G116)-1)-1,2))&lt;60),VALUE(MID(G116,1,(LEN(G116)-1)-3))/24+VALUE(MID(G116,0+(LEN(G116)-1)-1,2))/1440,-1),IF(AND((LEN(G116)-1)&gt;=1,(LEN(G116)-1)&lt;=2,ISNUMBER(VALUE(MID(G116,1,1))),IF((LEN(G116)-1)=2,ISNUMBER(VALUE(MID(G116,2,1))),TRUE),VALUE(MID(G116,1,(LEN(G116)-1)))&lt;24),VALUE(MID(G116,1,(LEN(G116)-1)))/24,-1)),-1)))</x:f>
      </x:c>
      <x:c r="J116" s="76" t="n">
        <x:f>IF(OR(E116="",E116="В"),0,IF(OR(E116=$B$42,E116=$B$43,E116=$B$44,E116=$B$45,E116=$B$46),INDEX($G$42:$G$46,MATCH(E116,$B$42:$B$46,0)),$D$7))</x:f>
        <x:v>0</x:v>
      </x:c>
      <x:c r="K116" s="77" t="n">
        <x:f>IF(OR(L116="",L116="Выходной"),0,IF(L116="Готово",ROUND(24*MOD(I116-H116,1)-J116/60,10),"Проверить"))</x:f>
        <x:v>0</x:v>
      </x:c>
      <x:c r="L116" s="78" t="str">
        <x:f>IF(E116="","",IF(E116="В","Выходной",IF(LEN(TRIM($B$26))=0,"Нет имени",IF(COUNTIFS($B$10:$B$33,$B$26)&gt;1,"Повтор имени",IF(OR(E116=$B$42,E116=$B$43,E116=$B$44,E116=$B$45,E116=$B$46),IF(INDEX($I$42:$I$46,MATCH(E116,$B$42:$B$46,0))="Готово","Готово","Проверьте смену"),IF(OR(IFERROR(SEARCH("-",E116),0)=0,IFERROR(SEARCH("-",E116,SEARCH("-",E116)+1),0)&gt;0),"Нет кода",IF(OR(H116&lt;0,I116&lt;0),"Неверное время",IF(H116=I116,"Начало равно концу",IF(NOT(ISNUMBER($D$7)),"Проверьте перерыв",IF(OR($D$7&lt;0,$D$7&lt;&gt;INT($D$7)),"Проверьте перерыв",IF($D$7&gt;=ROUND(MOD(I116-H116,1)*1440,8),"Перерыв не меньше смены","Готово")))))))))))</x:f>
      </x:c>
      <x:c r="M116" s="3"/>
    </x:row>
    <x:row r="117" ht="30" customHeight="1">
      <x:c r="A117" s="3"/>
      <x:c r="B117" s="73" t="str">
        <x:f>IF($B$26="","",$B$26)</x:f>
      </x:c>
      <x:c r="C117" s="74" t="n">
        <x:f>IF(I$8="","",I$8)</x:f>
        <x:v>46354</x:v>
      </x:c>
      <x:c r="D117" s="73" t="str">
        <x:f>IF(I26="","",I26)</x:f>
      </x:c>
      <x:c r="E117" s="73" t="str">
        <x:f>IFERROR(UPPER(CONCATENATE("",SUBSTITUTE(CONCATENATE("",SUBSTITUTE(CONCATENATE("",SUBSTITUTE(TRIM(CONCATENATE("",D117))," ","")),"–","-")),"—","-"))),CONCATENATE("",D117))</x:f>
      </x:c>
      <x:c r="F117" s="73" t="str">
        <x:f>IFERROR(LEFT(CONCATENATE("[",E117),SEARCH("-",E117)),"")</x:f>
      </x:c>
      <x:c r="G117" s="73" t="str">
        <x:f>IFERROR(MID(CONCATENATE(E117,"]"),SEARCH("-",E117)+1,32),"")</x:f>
      </x:c>
      <x:c r="H117" s="75" t="str">
        <x:f>IF(OR(E117="",E117="В"),"",IF(OR(E117=$B$42,E117=$B$43,E117=$B$44,E117=$B$45,E117=$B$46),INDEX($E$42:$E$46,MATCH(E117,$B$42:$B$46,0)),IFERROR(IF(ISNUMBER(SEARCH(":",F117)),IF(AND(OR((LEN(F117)-1)=4,(LEN(F117)-1)=5),MID(F117,1+(LEN(F117)-1)-2,1)=":",ISNUMBER(VALUE(MID(F117,2,1))),IF((LEN(F117)-1)=5,ISNUMBER(VALUE(MID(F117,3,1))),TRUE),ISNUMBER(VALUE(MID(F117,1+(LEN(F117)-1)-1,1))),ISNUMBER(VALUE(MID(F117,1+(LEN(F117)-1),1))),VALUE(MID(F117,2,(LEN(F117)-1)-3))&lt;24,VALUE(MID(F117,1+(LEN(F117)-1)-1,2))&lt;60),VALUE(MID(F117,2,(LEN(F117)-1)-3))/24+VALUE(MID(F117,1+(LEN(F117)-1)-1,2))/1440,-1),IF(AND((LEN(F117)-1)&gt;=1,(LEN(F117)-1)&lt;=2,ISNUMBER(VALUE(MID(F117,2,1))),IF((LEN(F117)-1)=2,ISNUMBER(VALUE(MID(F117,3,1))),TRUE),VALUE(MID(F117,2,(LEN(F117)-1)))&lt;24),VALUE(MID(F117,2,(LEN(F117)-1)))/24,-1)),-1)))</x:f>
      </x:c>
      <x:c r="I117" s="75" t="str">
        <x:f>IF(OR(E117="",E117="В"),"",IF(OR(E117=$B$42,E117=$B$43,E117=$B$44,E117=$B$45,E117=$B$46),INDEX($F$42:$F$46,MATCH(E117,$B$42:$B$46,0)),IFERROR(IF(ISNUMBER(SEARCH(":",G117)),IF(AND(OR((LEN(G117)-1)=4,(LEN(G117)-1)=5),MID(G117,0+(LEN(G117)-1)-2,1)=":",ISNUMBER(VALUE(MID(G117,1,1))),IF((LEN(G117)-1)=5,ISNUMBER(VALUE(MID(G117,2,1))),TRUE),ISNUMBER(VALUE(MID(G117,0+(LEN(G117)-1)-1,1))),ISNUMBER(VALUE(MID(G117,0+(LEN(G117)-1),1))),VALUE(MID(G117,1,(LEN(G117)-1)-3))&lt;24,VALUE(MID(G117,0+(LEN(G117)-1)-1,2))&lt;60),VALUE(MID(G117,1,(LEN(G117)-1)-3))/24+VALUE(MID(G117,0+(LEN(G117)-1)-1,2))/1440,-1),IF(AND((LEN(G117)-1)&gt;=1,(LEN(G117)-1)&lt;=2,ISNUMBER(VALUE(MID(G117,1,1))),IF((LEN(G117)-1)=2,ISNUMBER(VALUE(MID(G117,2,1))),TRUE),VALUE(MID(G117,1,(LEN(G117)-1)))&lt;24),VALUE(MID(G117,1,(LEN(G117)-1)))/24,-1)),-1)))</x:f>
      </x:c>
      <x:c r="J117" s="76" t="n">
        <x:f>IF(OR(E117="",E117="В"),0,IF(OR(E117=$B$42,E117=$B$43,E117=$B$44,E117=$B$45,E117=$B$46),INDEX($G$42:$G$46,MATCH(E117,$B$42:$B$46,0)),$D$7))</x:f>
        <x:v>0</x:v>
      </x:c>
      <x:c r="K117" s="77" t="n">
        <x:f>IF(OR(L117="",L117="Выходной"),0,IF(L117="Готово",ROUND(24*MOD(I117-H117,1)-J117/60,10),"Проверить"))</x:f>
        <x:v>0</x:v>
      </x:c>
      <x:c r="L117" s="78" t="str">
        <x:f>IF(E117="","",IF(E117="В","Выходной",IF(LEN(TRIM($B$26))=0,"Нет имени",IF(COUNTIFS($B$10:$B$33,$B$26)&gt;1,"Повтор имени",IF(OR(E117=$B$42,E117=$B$43,E117=$B$44,E117=$B$45,E117=$B$46),IF(INDEX($I$42:$I$46,MATCH(E117,$B$42:$B$46,0))="Готово","Готово","Проверьте смену"),IF(OR(IFERROR(SEARCH("-",E117),0)=0,IFERROR(SEARCH("-",E117,SEARCH("-",E117)+1),0)&gt;0),"Нет кода",IF(OR(H117&lt;0,I117&lt;0),"Неверное время",IF(H117=I117,"Начало равно концу",IF(NOT(ISNUMBER($D$7)),"Проверьте перерыв",IF(OR($D$7&lt;0,$D$7&lt;&gt;INT($D$7)),"Проверьте перерыв",IF($D$7&gt;=ROUND(MOD(I117-H117,1)*1440,8),"Перерыв не меньше смены","Готово")))))))))))</x:f>
      </x:c>
      <x:c r="M117" s="3"/>
    </x:row>
    <x:row r="118" ht="30" customHeight="1">
      <x:c r="A118" s="3"/>
      <x:c r="B118" s="73" t="str">
        <x:f>IF($B$26="","",$B$26)</x:f>
      </x:c>
      <x:c r="C118" s="74" t="n">
        <x:f>IF(J$8="","",J$8)</x:f>
        <x:v>46355</x:v>
      </x:c>
      <x:c r="D118" s="73" t="str">
        <x:f>IF(J26="","",J26)</x:f>
      </x:c>
      <x:c r="E118" s="73" t="str">
        <x:f>IFERROR(UPPER(CONCATENATE("",SUBSTITUTE(CONCATENATE("",SUBSTITUTE(CONCATENATE("",SUBSTITUTE(TRIM(CONCATENATE("",D118))," ","")),"–","-")),"—","-"))),CONCATENATE("",D118))</x:f>
      </x:c>
      <x:c r="F118" s="73" t="str">
        <x:f>IFERROR(LEFT(CONCATENATE("[",E118),SEARCH("-",E118)),"")</x:f>
      </x:c>
      <x:c r="G118" s="73" t="str">
        <x:f>IFERROR(MID(CONCATENATE(E118,"]"),SEARCH("-",E118)+1,32),"")</x:f>
      </x:c>
      <x:c r="H118" s="75" t="str">
        <x:f>IF(OR(E118="",E118="В"),"",IF(OR(E118=$B$42,E118=$B$43,E118=$B$44,E118=$B$45,E118=$B$46),INDEX($E$42:$E$46,MATCH(E118,$B$42:$B$46,0)),IFERROR(IF(ISNUMBER(SEARCH(":",F118)),IF(AND(OR((LEN(F118)-1)=4,(LEN(F118)-1)=5),MID(F118,1+(LEN(F118)-1)-2,1)=":",ISNUMBER(VALUE(MID(F118,2,1))),IF((LEN(F118)-1)=5,ISNUMBER(VALUE(MID(F118,3,1))),TRUE),ISNUMBER(VALUE(MID(F118,1+(LEN(F118)-1)-1,1))),ISNUMBER(VALUE(MID(F118,1+(LEN(F118)-1),1))),VALUE(MID(F118,2,(LEN(F118)-1)-3))&lt;24,VALUE(MID(F118,1+(LEN(F118)-1)-1,2))&lt;60),VALUE(MID(F118,2,(LEN(F118)-1)-3))/24+VALUE(MID(F118,1+(LEN(F118)-1)-1,2))/1440,-1),IF(AND((LEN(F118)-1)&gt;=1,(LEN(F118)-1)&lt;=2,ISNUMBER(VALUE(MID(F118,2,1))),IF((LEN(F118)-1)=2,ISNUMBER(VALUE(MID(F118,3,1))),TRUE),VALUE(MID(F118,2,(LEN(F118)-1)))&lt;24),VALUE(MID(F118,2,(LEN(F118)-1)))/24,-1)),-1)))</x:f>
      </x:c>
      <x:c r="I118" s="75" t="str">
        <x:f>IF(OR(E118="",E118="В"),"",IF(OR(E118=$B$42,E118=$B$43,E118=$B$44,E118=$B$45,E118=$B$46),INDEX($F$42:$F$46,MATCH(E118,$B$42:$B$46,0)),IFERROR(IF(ISNUMBER(SEARCH(":",G118)),IF(AND(OR((LEN(G118)-1)=4,(LEN(G118)-1)=5),MID(G118,0+(LEN(G118)-1)-2,1)=":",ISNUMBER(VALUE(MID(G118,1,1))),IF((LEN(G118)-1)=5,ISNUMBER(VALUE(MID(G118,2,1))),TRUE),ISNUMBER(VALUE(MID(G118,0+(LEN(G118)-1)-1,1))),ISNUMBER(VALUE(MID(G118,0+(LEN(G118)-1),1))),VALUE(MID(G118,1,(LEN(G118)-1)-3))&lt;24,VALUE(MID(G118,0+(LEN(G118)-1)-1,2))&lt;60),VALUE(MID(G118,1,(LEN(G118)-1)-3))/24+VALUE(MID(G118,0+(LEN(G118)-1)-1,2))/1440,-1),IF(AND((LEN(G118)-1)&gt;=1,(LEN(G118)-1)&lt;=2,ISNUMBER(VALUE(MID(G118,1,1))),IF((LEN(G118)-1)=2,ISNUMBER(VALUE(MID(G118,2,1))),TRUE),VALUE(MID(G118,1,(LEN(G118)-1)))&lt;24),VALUE(MID(G118,1,(LEN(G118)-1)))/24,-1)),-1)))</x:f>
      </x:c>
      <x:c r="J118" s="76" t="n">
        <x:f>IF(OR(E118="",E118="В"),0,IF(OR(E118=$B$42,E118=$B$43,E118=$B$44,E118=$B$45,E118=$B$46),INDEX($G$42:$G$46,MATCH(E118,$B$42:$B$46,0)),$D$7))</x:f>
        <x:v>0</x:v>
      </x:c>
      <x:c r="K118" s="77" t="n">
        <x:f>IF(OR(L118="",L118="Выходной"),0,IF(L118="Готово",ROUND(24*MOD(I118-H118,1)-J118/60,10),"Проверить"))</x:f>
        <x:v>0</x:v>
      </x:c>
      <x:c r="L118" s="78" t="str">
        <x:f>IF(E118="","",IF(E118="В","Выходной",IF(LEN(TRIM($B$26))=0,"Нет имени",IF(COUNTIFS($B$10:$B$33,$B$26)&gt;1,"Повтор имени",IF(OR(E118=$B$42,E118=$B$43,E118=$B$44,E118=$B$45,E118=$B$46),IF(INDEX($I$42:$I$46,MATCH(E118,$B$42:$B$46,0))="Готово","Готово","Проверьте смену"),IF(OR(IFERROR(SEARCH("-",E118),0)=0,IFERROR(SEARCH("-",E118,SEARCH("-",E118)+1),0)&gt;0),"Нет кода",IF(OR(H118&lt;0,I118&lt;0),"Неверное время",IF(H118=I118,"Начало равно концу",IF(NOT(ISNUMBER($D$7)),"Проверьте перерыв",IF(OR($D$7&lt;0,$D$7&lt;&gt;INT($D$7)),"Проверьте перерыв",IF($D$7&gt;=ROUND(MOD(I118-H118,1)*1440,8),"Перерыв не меньше смены","Готово")))))))))))</x:f>
      </x:c>
      <x:c r="M118" s="3"/>
    </x:row>
    <x:row r="119" ht="30" customHeight="1">
      <x:c r="A119" s="3"/>
      <x:c r="B119" s="73" t="str">
        <x:f>IF($B$28="","",$B$28)</x:f>
      </x:c>
      <x:c r="C119" s="74" t="n">
        <x:f>IF(D$8="","",D$8)</x:f>
        <x:v>46349</x:v>
      </x:c>
      <x:c r="D119" s="73" t="str">
        <x:f>IF(D28="","",D28)</x:f>
      </x:c>
      <x:c r="E119" s="73" t="str">
        <x:f>IFERROR(UPPER(CONCATENATE("",SUBSTITUTE(CONCATENATE("",SUBSTITUTE(CONCATENATE("",SUBSTITUTE(TRIM(CONCATENATE("",D119))," ","")),"–","-")),"—","-"))),CONCATENATE("",D119))</x:f>
      </x:c>
      <x:c r="F119" s="73" t="str">
        <x:f>IFERROR(LEFT(CONCATENATE("[",E119),SEARCH("-",E119)),"")</x:f>
      </x:c>
      <x:c r="G119" s="73" t="str">
        <x:f>IFERROR(MID(CONCATENATE(E119,"]"),SEARCH("-",E119)+1,32),"")</x:f>
      </x:c>
      <x:c r="H119" s="75" t="str">
        <x:f>IF(OR(E119="",E119="В"),"",IF(OR(E119=$B$42,E119=$B$43,E119=$B$44,E119=$B$45,E119=$B$46),INDEX($E$42:$E$46,MATCH(E119,$B$42:$B$46,0)),IFERROR(IF(ISNUMBER(SEARCH(":",F119)),IF(AND(OR((LEN(F119)-1)=4,(LEN(F119)-1)=5),MID(F119,1+(LEN(F119)-1)-2,1)=":",ISNUMBER(VALUE(MID(F119,2,1))),IF((LEN(F119)-1)=5,ISNUMBER(VALUE(MID(F119,3,1))),TRUE),ISNUMBER(VALUE(MID(F119,1+(LEN(F119)-1)-1,1))),ISNUMBER(VALUE(MID(F119,1+(LEN(F119)-1),1))),VALUE(MID(F119,2,(LEN(F119)-1)-3))&lt;24,VALUE(MID(F119,1+(LEN(F119)-1)-1,2))&lt;60),VALUE(MID(F119,2,(LEN(F119)-1)-3))/24+VALUE(MID(F119,1+(LEN(F119)-1)-1,2))/1440,-1),IF(AND((LEN(F119)-1)&gt;=1,(LEN(F119)-1)&lt;=2,ISNUMBER(VALUE(MID(F119,2,1))),IF((LEN(F119)-1)=2,ISNUMBER(VALUE(MID(F119,3,1))),TRUE),VALUE(MID(F119,2,(LEN(F119)-1)))&lt;24),VALUE(MID(F119,2,(LEN(F119)-1)))/24,-1)),-1)))</x:f>
      </x:c>
      <x:c r="I119" s="75" t="str">
        <x:f>IF(OR(E119="",E119="В"),"",IF(OR(E119=$B$42,E119=$B$43,E119=$B$44,E119=$B$45,E119=$B$46),INDEX($F$42:$F$46,MATCH(E119,$B$42:$B$46,0)),IFERROR(IF(ISNUMBER(SEARCH(":",G119)),IF(AND(OR((LEN(G119)-1)=4,(LEN(G119)-1)=5),MID(G119,0+(LEN(G119)-1)-2,1)=":",ISNUMBER(VALUE(MID(G119,1,1))),IF((LEN(G119)-1)=5,ISNUMBER(VALUE(MID(G119,2,1))),TRUE),ISNUMBER(VALUE(MID(G119,0+(LEN(G119)-1)-1,1))),ISNUMBER(VALUE(MID(G119,0+(LEN(G119)-1),1))),VALUE(MID(G119,1,(LEN(G119)-1)-3))&lt;24,VALUE(MID(G119,0+(LEN(G119)-1)-1,2))&lt;60),VALUE(MID(G119,1,(LEN(G119)-1)-3))/24+VALUE(MID(G119,0+(LEN(G119)-1)-1,2))/1440,-1),IF(AND((LEN(G119)-1)&gt;=1,(LEN(G119)-1)&lt;=2,ISNUMBER(VALUE(MID(G119,1,1))),IF((LEN(G119)-1)=2,ISNUMBER(VALUE(MID(G119,2,1))),TRUE),VALUE(MID(G119,1,(LEN(G119)-1)))&lt;24),VALUE(MID(G119,1,(LEN(G119)-1)))/24,-1)),-1)))</x:f>
      </x:c>
      <x:c r="J119" s="76" t="n">
        <x:f>IF(OR(E119="",E119="В"),0,IF(OR(E119=$B$42,E119=$B$43,E119=$B$44,E119=$B$45,E119=$B$46),INDEX($G$42:$G$46,MATCH(E119,$B$42:$B$46,0)),$D$7))</x:f>
        <x:v>0</x:v>
      </x:c>
      <x:c r="K119" s="77" t="n">
        <x:f>IF(OR(L119="",L119="Выходной"),0,IF(L119="Готово",ROUND(24*MOD(I119-H119,1)-J119/60,10),"Проверить"))</x:f>
        <x:v>0</x:v>
      </x:c>
      <x:c r="L119" s="78" t="str">
        <x:f>IF(E119="","",IF(E119="В","Выходной",IF(LEN(TRIM($B$28))=0,"Нет имени",IF(COUNTIFS($B$10:$B$33,$B$28)&gt;1,"Повтор имени",IF(OR(E119=$B$42,E119=$B$43,E119=$B$44,E119=$B$45,E119=$B$46),IF(INDEX($I$42:$I$46,MATCH(E119,$B$42:$B$46,0))="Готово","Готово","Проверьте смену"),IF(OR(IFERROR(SEARCH("-",E119),0)=0,IFERROR(SEARCH("-",E119,SEARCH("-",E119)+1),0)&gt;0),"Нет кода",IF(OR(H119&lt;0,I119&lt;0),"Неверное время",IF(H119=I119,"Начало равно концу",IF(NOT(ISNUMBER($D$7)),"Проверьте перерыв",IF(OR($D$7&lt;0,$D$7&lt;&gt;INT($D$7)),"Проверьте перерыв",IF($D$7&gt;=ROUND(MOD(I119-H119,1)*1440,8),"Перерыв не меньше смены","Готово")))))))))))</x:f>
      </x:c>
      <x:c r="M119" s="3"/>
    </x:row>
    <x:row r="120" ht="30" customHeight="1">
      <x:c r="A120" s="3"/>
      <x:c r="B120" s="73" t="str">
        <x:f>IF($B$28="","",$B$28)</x:f>
      </x:c>
      <x:c r="C120" s="74" t="n">
        <x:f>IF(E$8="","",E$8)</x:f>
        <x:v>46350</x:v>
      </x:c>
      <x:c r="D120" s="73" t="str">
        <x:f>IF(E28="","",E28)</x:f>
      </x:c>
      <x:c r="E120" s="73" t="str">
        <x:f>IFERROR(UPPER(CONCATENATE("",SUBSTITUTE(CONCATENATE("",SUBSTITUTE(CONCATENATE("",SUBSTITUTE(TRIM(CONCATENATE("",D120))," ","")),"–","-")),"—","-"))),CONCATENATE("",D120))</x:f>
      </x:c>
      <x:c r="F120" s="73" t="str">
        <x:f>IFERROR(LEFT(CONCATENATE("[",E120),SEARCH("-",E120)),"")</x:f>
      </x:c>
      <x:c r="G120" s="73" t="str">
        <x:f>IFERROR(MID(CONCATENATE(E120,"]"),SEARCH("-",E120)+1,32),"")</x:f>
      </x:c>
      <x:c r="H120" s="75" t="str">
        <x:f>IF(OR(E120="",E120="В"),"",IF(OR(E120=$B$42,E120=$B$43,E120=$B$44,E120=$B$45,E120=$B$46),INDEX($E$42:$E$46,MATCH(E120,$B$42:$B$46,0)),IFERROR(IF(ISNUMBER(SEARCH(":",F120)),IF(AND(OR((LEN(F120)-1)=4,(LEN(F120)-1)=5),MID(F120,1+(LEN(F120)-1)-2,1)=":",ISNUMBER(VALUE(MID(F120,2,1))),IF((LEN(F120)-1)=5,ISNUMBER(VALUE(MID(F120,3,1))),TRUE),ISNUMBER(VALUE(MID(F120,1+(LEN(F120)-1)-1,1))),ISNUMBER(VALUE(MID(F120,1+(LEN(F120)-1),1))),VALUE(MID(F120,2,(LEN(F120)-1)-3))&lt;24,VALUE(MID(F120,1+(LEN(F120)-1)-1,2))&lt;60),VALUE(MID(F120,2,(LEN(F120)-1)-3))/24+VALUE(MID(F120,1+(LEN(F120)-1)-1,2))/1440,-1),IF(AND((LEN(F120)-1)&gt;=1,(LEN(F120)-1)&lt;=2,ISNUMBER(VALUE(MID(F120,2,1))),IF((LEN(F120)-1)=2,ISNUMBER(VALUE(MID(F120,3,1))),TRUE),VALUE(MID(F120,2,(LEN(F120)-1)))&lt;24),VALUE(MID(F120,2,(LEN(F120)-1)))/24,-1)),-1)))</x:f>
      </x:c>
      <x:c r="I120" s="75" t="str">
        <x:f>IF(OR(E120="",E120="В"),"",IF(OR(E120=$B$42,E120=$B$43,E120=$B$44,E120=$B$45,E120=$B$46),INDEX($F$42:$F$46,MATCH(E120,$B$42:$B$46,0)),IFERROR(IF(ISNUMBER(SEARCH(":",G120)),IF(AND(OR((LEN(G120)-1)=4,(LEN(G120)-1)=5),MID(G120,0+(LEN(G120)-1)-2,1)=":",ISNUMBER(VALUE(MID(G120,1,1))),IF((LEN(G120)-1)=5,ISNUMBER(VALUE(MID(G120,2,1))),TRUE),ISNUMBER(VALUE(MID(G120,0+(LEN(G120)-1)-1,1))),ISNUMBER(VALUE(MID(G120,0+(LEN(G120)-1),1))),VALUE(MID(G120,1,(LEN(G120)-1)-3))&lt;24,VALUE(MID(G120,0+(LEN(G120)-1)-1,2))&lt;60),VALUE(MID(G120,1,(LEN(G120)-1)-3))/24+VALUE(MID(G120,0+(LEN(G120)-1)-1,2))/1440,-1),IF(AND((LEN(G120)-1)&gt;=1,(LEN(G120)-1)&lt;=2,ISNUMBER(VALUE(MID(G120,1,1))),IF((LEN(G120)-1)=2,ISNUMBER(VALUE(MID(G120,2,1))),TRUE),VALUE(MID(G120,1,(LEN(G120)-1)))&lt;24),VALUE(MID(G120,1,(LEN(G120)-1)))/24,-1)),-1)))</x:f>
      </x:c>
      <x:c r="J120" s="76" t="n">
        <x:f>IF(OR(E120="",E120="В"),0,IF(OR(E120=$B$42,E120=$B$43,E120=$B$44,E120=$B$45,E120=$B$46),INDEX($G$42:$G$46,MATCH(E120,$B$42:$B$46,0)),$D$7))</x:f>
        <x:v>0</x:v>
      </x:c>
      <x:c r="K120" s="77" t="n">
        <x:f>IF(OR(L120="",L120="Выходной"),0,IF(L120="Готово",ROUND(24*MOD(I120-H120,1)-J120/60,10),"Проверить"))</x:f>
        <x:v>0</x:v>
      </x:c>
      <x:c r="L120" s="78" t="str">
        <x:f>IF(E120="","",IF(E120="В","Выходной",IF(LEN(TRIM($B$28))=0,"Нет имени",IF(COUNTIFS($B$10:$B$33,$B$28)&gt;1,"Повтор имени",IF(OR(E120=$B$42,E120=$B$43,E120=$B$44,E120=$B$45,E120=$B$46),IF(INDEX($I$42:$I$46,MATCH(E120,$B$42:$B$46,0))="Готово","Готово","Проверьте смену"),IF(OR(IFERROR(SEARCH("-",E120),0)=0,IFERROR(SEARCH("-",E120,SEARCH("-",E120)+1),0)&gt;0),"Нет кода",IF(OR(H120&lt;0,I120&lt;0),"Неверное время",IF(H120=I120,"Начало равно концу",IF(NOT(ISNUMBER($D$7)),"Проверьте перерыв",IF(OR($D$7&lt;0,$D$7&lt;&gt;INT($D$7)),"Проверьте перерыв",IF($D$7&gt;=ROUND(MOD(I120-H120,1)*1440,8),"Перерыв не меньше смены","Готово")))))))))))</x:f>
      </x:c>
      <x:c r="M120" s="3"/>
    </x:row>
    <x:row r="121" ht="30" customHeight="1">
      <x:c r="A121" s="3"/>
      <x:c r="B121" s="73" t="str">
        <x:f>IF($B$28="","",$B$28)</x:f>
      </x:c>
      <x:c r="C121" s="74" t="n">
        <x:f>IF(F$8="","",F$8)</x:f>
        <x:v>46351</x:v>
      </x:c>
      <x:c r="D121" s="73" t="str">
        <x:f>IF(F28="","",F28)</x:f>
      </x:c>
      <x:c r="E121" s="73" t="str">
        <x:f>IFERROR(UPPER(CONCATENATE("",SUBSTITUTE(CONCATENATE("",SUBSTITUTE(CONCATENATE("",SUBSTITUTE(TRIM(CONCATENATE("",D121))," ","")),"–","-")),"—","-"))),CONCATENATE("",D121))</x:f>
      </x:c>
      <x:c r="F121" s="73" t="str">
        <x:f>IFERROR(LEFT(CONCATENATE("[",E121),SEARCH("-",E121)),"")</x:f>
      </x:c>
      <x:c r="G121" s="73" t="str">
        <x:f>IFERROR(MID(CONCATENATE(E121,"]"),SEARCH("-",E121)+1,32),"")</x:f>
      </x:c>
      <x:c r="H121" s="75" t="str">
        <x:f>IF(OR(E121="",E121="В"),"",IF(OR(E121=$B$42,E121=$B$43,E121=$B$44,E121=$B$45,E121=$B$46),INDEX($E$42:$E$46,MATCH(E121,$B$42:$B$46,0)),IFERROR(IF(ISNUMBER(SEARCH(":",F121)),IF(AND(OR((LEN(F121)-1)=4,(LEN(F121)-1)=5),MID(F121,1+(LEN(F121)-1)-2,1)=":",ISNUMBER(VALUE(MID(F121,2,1))),IF((LEN(F121)-1)=5,ISNUMBER(VALUE(MID(F121,3,1))),TRUE),ISNUMBER(VALUE(MID(F121,1+(LEN(F121)-1)-1,1))),ISNUMBER(VALUE(MID(F121,1+(LEN(F121)-1),1))),VALUE(MID(F121,2,(LEN(F121)-1)-3))&lt;24,VALUE(MID(F121,1+(LEN(F121)-1)-1,2))&lt;60),VALUE(MID(F121,2,(LEN(F121)-1)-3))/24+VALUE(MID(F121,1+(LEN(F121)-1)-1,2))/1440,-1),IF(AND((LEN(F121)-1)&gt;=1,(LEN(F121)-1)&lt;=2,ISNUMBER(VALUE(MID(F121,2,1))),IF((LEN(F121)-1)=2,ISNUMBER(VALUE(MID(F121,3,1))),TRUE),VALUE(MID(F121,2,(LEN(F121)-1)))&lt;24),VALUE(MID(F121,2,(LEN(F121)-1)))/24,-1)),-1)))</x:f>
      </x:c>
      <x:c r="I121" s="75" t="str">
        <x:f>IF(OR(E121="",E121="В"),"",IF(OR(E121=$B$42,E121=$B$43,E121=$B$44,E121=$B$45,E121=$B$46),INDEX($F$42:$F$46,MATCH(E121,$B$42:$B$46,0)),IFERROR(IF(ISNUMBER(SEARCH(":",G121)),IF(AND(OR((LEN(G121)-1)=4,(LEN(G121)-1)=5),MID(G121,0+(LEN(G121)-1)-2,1)=":",ISNUMBER(VALUE(MID(G121,1,1))),IF((LEN(G121)-1)=5,ISNUMBER(VALUE(MID(G121,2,1))),TRUE),ISNUMBER(VALUE(MID(G121,0+(LEN(G121)-1)-1,1))),ISNUMBER(VALUE(MID(G121,0+(LEN(G121)-1),1))),VALUE(MID(G121,1,(LEN(G121)-1)-3))&lt;24,VALUE(MID(G121,0+(LEN(G121)-1)-1,2))&lt;60),VALUE(MID(G121,1,(LEN(G121)-1)-3))/24+VALUE(MID(G121,0+(LEN(G121)-1)-1,2))/1440,-1),IF(AND((LEN(G121)-1)&gt;=1,(LEN(G121)-1)&lt;=2,ISNUMBER(VALUE(MID(G121,1,1))),IF((LEN(G121)-1)=2,ISNUMBER(VALUE(MID(G121,2,1))),TRUE),VALUE(MID(G121,1,(LEN(G121)-1)))&lt;24),VALUE(MID(G121,1,(LEN(G121)-1)))/24,-1)),-1)))</x:f>
      </x:c>
      <x:c r="J121" s="76" t="n">
        <x:f>IF(OR(E121="",E121="В"),0,IF(OR(E121=$B$42,E121=$B$43,E121=$B$44,E121=$B$45,E121=$B$46),INDEX($G$42:$G$46,MATCH(E121,$B$42:$B$46,0)),$D$7))</x:f>
        <x:v>0</x:v>
      </x:c>
      <x:c r="K121" s="77" t="n">
        <x:f>IF(OR(L121="",L121="Выходной"),0,IF(L121="Готово",ROUND(24*MOD(I121-H121,1)-J121/60,10),"Проверить"))</x:f>
        <x:v>0</x:v>
      </x:c>
      <x:c r="L121" s="78" t="str">
        <x:f>IF(E121="","",IF(E121="В","Выходной",IF(LEN(TRIM($B$28))=0,"Нет имени",IF(COUNTIFS($B$10:$B$33,$B$28)&gt;1,"Повтор имени",IF(OR(E121=$B$42,E121=$B$43,E121=$B$44,E121=$B$45,E121=$B$46),IF(INDEX($I$42:$I$46,MATCH(E121,$B$42:$B$46,0))="Готово","Готово","Проверьте смену"),IF(OR(IFERROR(SEARCH("-",E121),0)=0,IFERROR(SEARCH("-",E121,SEARCH("-",E121)+1),0)&gt;0),"Нет кода",IF(OR(H121&lt;0,I121&lt;0),"Неверное время",IF(H121=I121,"Начало равно концу",IF(NOT(ISNUMBER($D$7)),"Проверьте перерыв",IF(OR($D$7&lt;0,$D$7&lt;&gt;INT($D$7)),"Проверьте перерыв",IF($D$7&gt;=ROUND(MOD(I121-H121,1)*1440,8),"Перерыв не меньше смены","Готово")))))))))))</x:f>
      </x:c>
      <x:c r="M121" s="3"/>
    </x:row>
    <x:row r="122" ht="30" customHeight="1">
      <x:c r="A122" s="3"/>
      <x:c r="B122" s="73" t="str">
        <x:f>IF($B$28="","",$B$28)</x:f>
      </x:c>
      <x:c r="C122" s="74" t="n">
        <x:f>IF(G$8="","",G$8)</x:f>
        <x:v>46352</x:v>
      </x:c>
      <x:c r="D122" s="73" t="str">
        <x:f>IF(G28="","",G28)</x:f>
      </x:c>
      <x:c r="E122" s="73" t="str">
        <x:f>IFERROR(UPPER(CONCATENATE("",SUBSTITUTE(CONCATENATE("",SUBSTITUTE(CONCATENATE("",SUBSTITUTE(TRIM(CONCATENATE("",D122))," ","")),"–","-")),"—","-"))),CONCATENATE("",D122))</x:f>
      </x:c>
      <x:c r="F122" s="73" t="str">
        <x:f>IFERROR(LEFT(CONCATENATE("[",E122),SEARCH("-",E122)),"")</x:f>
      </x:c>
      <x:c r="G122" s="73" t="str">
        <x:f>IFERROR(MID(CONCATENATE(E122,"]"),SEARCH("-",E122)+1,32),"")</x:f>
      </x:c>
      <x:c r="H122" s="75" t="str">
        <x:f>IF(OR(E122="",E122="В"),"",IF(OR(E122=$B$42,E122=$B$43,E122=$B$44,E122=$B$45,E122=$B$46),INDEX($E$42:$E$46,MATCH(E122,$B$42:$B$46,0)),IFERROR(IF(ISNUMBER(SEARCH(":",F122)),IF(AND(OR((LEN(F122)-1)=4,(LEN(F122)-1)=5),MID(F122,1+(LEN(F122)-1)-2,1)=":",ISNUMBER(VALUE(MID(F122,2,1))),IF((LEN(F122)-1)=5,ISNUMBER(VALUE(MID(F122,3,1))),TRUE),ISNUMBER(VALUE(MID(F122,1+(LEN(F122)-1)-1,1))),ISNUMBER(VALUE(MID(F122,1+(LEN(F122)-1),1))),VALUE(MID(F122,2,(LEN(F122)-1)-3))&lt;24,VALUE(MID(F122,1+(LEN(F122)-1)-1,2))&lt;60),VALUE(MID(F122,2,(LEN(F122)-1)-3))/24+VALUE(MID(F122,1+(LEN(F122)-1)-1,2))/1440,-1),IF(AND((LEN(F122)-1)&gt;=1,(LEN(F122)-1)&lt;=2,ISNUMBER(VALUE(MID(F122,2,1))),IF((LEN(F122)-1)=2,ISNUMBER(VALUE(MID(F122,3,1))),TRUE),VALUE(MID(F122,2,(LEN(F122)-1)))&lt;24),VALUE(MID(F122,2,(LEN(F122)-1)))/24,-1)),-1)))</x:f>
      </x:c>
      <x:c r="I122" s="75" t="str">
        <x:f>IF(OR(E122="",E122="В"),"",IF(OR(E122=$B$42,E122=$B$43,E122=$B$44,E122=$B$45,E122=$B$46),INDEX($F$42:$F$46,MATCH(E122,$B$42:$B$46,0)),IFERROR(IF(ISNUMBER(SEARCH(":",G122)),IF(AND(OR((LEN(G122)-1)=4,(LEN(G122)-1)=5),MID(G122,0+(LEN(G122)-1)-2,1)=":",ISNUMBER(VALUE(MID(G122,1,1))),IF((LEN(G122)-1)=5,ISNUMBER(VALUE(MID(G122,2,1))),TRUE),ISNUMBER(VALUE(MID(G122,0+(LEN(G122)-1)-1,1))),ISNUMBER(VALUE(MID(G122,0+(LEN(G122)-1),1))),VALUE(MID(G122,1,(LEN(G122)-1)-3))&lt;24,VALUE(MID(G122,0+(LEN(G122)-1)-1,2))&lt;60),VALUE(MID(G122,1,(LEN(G122)-1)-3))/24+VALUE(MID(G122,0+(LEN(G122)-1)-1,2))/1440,-1),IF(AND((LEN(G122)-1)&gt;=1,(LEN(G122)-1)&lt;=2,ISNUMBER(VALUE(MID(G122,1,1))),IF((LEN(G122)-1)=2,ISNUMBER(VALUE(MID(G122,2,1))),TRUE),VALUE(MID(G122,1,(LEN(G122)-1)))&lt;24),VALUE(MID(G122,1,(LEN(G122)-1)))/24,-1)),-1)))</x:f>
      </x:c>
      <x:c r="J122" s="76" t="n">
        <x:f>IF(OR(E122="",E122="В"),0,IF(OR(E122=$B$42,E122=$B$43,E122=$B$44,E122=$B$45,E122=$B$46),INDEX($G$42:$G$46,MATCH(E122,$B$42:$B$46,0)),$D$7))</x:f>
        <x:v>0</x:v>
      </x:c>
      <x:c r="K122" s="77" t="n">
        <x:f>IF(OR(L122="",L122="Выходной"),0,IF(L122="Готово",ROUND(24*MOD(I122-H122,1)-J122/60,10),"Проверить"))</x:f>
        <x:v>0</x:v>
      </x:c>
      <x:c r="L122" s="78" t="str">
        <x:f>IF(E122="","",IF(E122="В","Выходной",IF(LEN(TRIM($B$28))=0,"Нет имени",IF(COUNTIFS($B$10:$B$33,$B$28)&gt;1,"Повтор имени",IF(OR(E122=$B$42,E122=$B$43,E122=$B$44,E122=$B$45,E122=$B$46),IF(INDEX($I$42:$I$46,MATCH(E122,$B$42:$B$46,0))="Готово","Готово","Проверьте смену"),IF(OR(IFERROR(SEARCH("-",E122),0)=0,IFERROR(SEARCH("-",E122,SEARCH("-",E122)+1),0)&gt;0),"Нет кода",IF(OR(H122&lt;0,I122&lt;0),"Неверное время",IF(H122=I122,"Начало равно концу",IF(NOT(ISNUMBER($D$7)),"Проверьте перерыв",IF(OR($D$7&lt;0,$D$7&lt;&gt;INT($D$7)),"Проверьте перерыв",IF($D$7&gt;=ROUND(MOD(I122-H122,1)*1440,8),"Перерыв не меньше смены","Готово")))))))))))</x:f>
      </x:c>
      <x:c r="M122" s="3"/>
    </x:row>
    <x:row r="123" ht="30" customHeight="1">
      <x:c r="A123" s="3"/>
      <x:c r="B123" s="73" t="str">
        <x:f>IF($B$28="","",$B$28)</x:f>
      </x:c>
      <x:c r="C123" s="74" t="n">
        <x:f>IF(H$8="","",H$8)</x:f>
        <x:v>46353</x:v>
      </x:c>
      <x:c r="D123" s="73" t="str">
        <x:f>IF(H28="","",H28)</x:f>
      </x:c>
      <x:c r="E123" s="73" t="str">
        <x:f>IFERROR(UPPER(CONCATENATE("",SUBSTITUTE(CONCATENATE("",SUBSTITUTE(CONCATENATE("",SUBSTITUTE(TRIM(CONCATENATE("",D123))," ","")),"–","-")),"—","-"))),CONCATENATE("",D123))</x:f>
      </x:c>
      <x:c r="F123" s="73" t="str">
        <x:f>IFERROR(LEFT(CONCATENATE("[",E123),SEARCH("-",E123)),"")</x:f>
      </x:c>
      <x:c r="G123" s="73" t="str">
        <x:f>IFERROR(MID(CONCATENATE(E123,"]"),SEARCH("-",E123)+1,32),"")</x:f>
      </x:c>
      <x:c r="H123" s="75" t="str">
        <x:f>IF(OR(E123="",E123="В"),"",IF(OR(E123=$B$42,E123=$B$43,E123=$B$44,E123=$B$45,E123=$B$46),INDEX($E$42:$E$46,MATCH(E123,$B$42:$B$46,0)),IFERROR(IF(ISNUMBER(SEARCH(":",F123)),IF(AND(OR((LEN(F123)-1)=4,(LEN(F123)-1)=5),MID(F123,1+(LEN(F123)-1)-2,1)=":",ISNUMBER(VALUE(MID(F123,2,1))),IF((LEN(F123)-1)=5,ISNUMBER(VALUE(MID(F123,3,1))),TRUE),ISNUMBER(VALUE(MID(F123,1+(LEN(F123)-1)-1,1))),ISNUMBER(VALUE(MID(F123,1+(LEN(F123)-1),1))),VALUE(MID(F123,2,(LEN(F123)-1)-3))&lt;24,VALUE(MID(F123,1+(LEN(F123)-1)-1,2))&lt;60),VALUE(MID(F123,2,(LEN(F123)-1)-3))/24+VALUE(MID(F123,1+(LEN(F123)-1)-1,2))/1440,-1),IF(AND((LEN(F123)-1)&gt;=1,(LEN(F123)-1)&lt;=2,ISNUMBER(VALUE(MID(F123,2,1))),IF((LEN(F123)-1)=2,ISNUMBER(VALUE(MID(F123,3,1))),TRUE),VALUE(MID(F123,2,(LEN(F123)-1)))&lt;24),VALUE(MID(F123,2,(LEN(F123)-1)))/24,-1)),-1)))</x:f>
      </x:c>
      <x:c r="I123" s="75" t="str">
        <x:f>IF(OR(E123="",E123="В"),"",IF(OR(E123=$B$42,E123=$B$43,E123=$B$44,E123=$B$45,E123=$B$46),INDEX($F$42:$F$46,MATCH(E123,$B$42:$B$46,0)),IFERROR(IF(ISNUMBER(SEARCH(":",G123)),IF(AND(OR((LEN(G123)-1)=4,(LEN(G123)-1)=5),MID(G123,0+(LEN(G123)-1)-2,1)=":",ISNUMBER(VALUE(MID(G123,1,1))),IF((LEN(G123)-1)=5,ISNUMBER(VALUE(MID(G123,2,1))),TRUE),ISNUMBER(VALUE(MID(G123,0+(LEN(G123)-1)-1,1))),ISNUMBER(VALUE(MID(G123,0+(LEN(G123)-1),1))),VALUE(MID(G123,1,(LEN(G123)-1)-3))&lt;24,VALUE(MID(G123,0+(LEN(G123)-1)-1,2))&lt;60),VALUE(MID(G123,1,(LEN(G123)-1)-3))/24+VALUE(MID(G123,0+(LEN(G123)-1)-1,2))/1440,-1),IF(AND((LEN(G123)-1)&gt;=1,(LEN(G123)-1)&lt;=2,ISNUMBER(VALUE(MID(G123,1,1))),IF((LEN(G123)-1)=2,ISNUMBER(VALUE(MID(G123,2,1))),TRUE),VALUE(MID(G123,1,(LEN(G123)-1)))&lt;24),VALUE(MID(G123,1,(LEN(G123)-1)))/24,-1)),-1)))</x:f>
      </x:c>
      <x:c r="J123" s="76" t="n">
        <x:f>IF(OR(E123="",E123="В"),0,IF(OR(E123=$B$42,E123=$B$43,E123=$B$44,E123=$B$45,E123=$B$46),INDEX($G$42:$G$46,MATCH(E123,$B$42:$B$46,0)),$D$7))</x:f>
        <x:v>0</x:v>
      </x:c>
      <x:c r="K123" s="77" t="n">
        <x:f>IF(OR(L123="",L123="Выходной"),0,IF(L123="Готово",ROUND(24*MOD(I123-H123,1)-J123/60,10),"Проверить"))</x:f>
        <x:v>0</x:v>
      </x:c>
      <x:c r="L123" s="78" t="str">
        <x:f>IF(E123="","",IF(E123="В","Выходной",IF(LEN(TRIM($B$28))=0,"Нет имени",IF(COUNTIFS($B$10:$B$33,$B$28)&gt;1,"Повтор имени",IF(OR(E123=$B$42,E123=$B$43,E123=$B$44,E123=$B$45,E123=$B$46),IF(INDEX($I$42:$I$46,MATCH(E123,$B$42:$B$46,0))="Готово","Готово","Проверьте смену"),IF(OR(IFERROR(SEARCH("-",E123),0)=0,IFERROR(SEARCH("-",E123,SEARCH("-",E123)+1),0)&gt;0),"Нет кода",IF(OR(H123&lt;0,I123&lt;0),"Неверное время",IF(H123=I123,"Начало равно концу",IF(NOT(ISNUMBER($D$7)),"Проверьте перерыв",IF(OR($D$7&lt;0,$D$7&lt;&gt;INT($D$7)),"Проверьте перерыв",IF($D$7&gt;=ROUND(MOD(I123-H123,1)*1440,8),"Перерыв не меньше смены","Готово")))))))))))</x:f>
      </x:c>
      <x:c r="M123" s="3"/>
    </x:row>
    <x:row r="124" ht="30" customHeight="1">
      <x:c r="A124" s="3"/>
      <x:c r="B124" s="73" t="str">
        <x:f>IF($B$28="","",$B$28)</x:f>
      </x:c>
      <x:c r="C124" s="74" t="n">
        <x:f>IF(I$8="","",I$8)</x:f>
        <x:v>46354</x:v>
      </x:c>
      <x:c r="D124" s="73" t="str">
        <x:f>IF(I28="","",I28)</x:f>
      </x:c>
      <x:c r="E124" s="73" t="str">
        <x:f>IFERROR(UPPER(CONCATENATE("",SUBSTITUTE(CONCATENATE("",SUBSTITUTE(CONCATENATE("",SUBSTITUTE(TRIM(CONCATENATE("",D124))," ","")),"–","-")),"—","-"))),CONCATENATE("",D124))</x:f>
      </x:c>
      <x:c r="F124" s="73" t="str">
        <x:f>IFERROR(LEFT(CONCATENATE("[",E124),SEARCH("-",E124)),"")</x:f>
      </x:c>
      <x:c r="G124" s="73" t="str">
        <x:f>IFERROR(MID(CONCATENATE(E124,"]"),SEARCH("-",E124)+1,32),"")</x:f>
      </x:c>
      <x:c r="H124" s="75" t="str">
        <x:f>IF(OR(E124="",E124="В"),"",IF(OR(E124=$B$42,E124=$B$43,E124=$B$44,E124=$B$45,E124=$B$46),INDEX($E$42:$E$46,MATCH(E124,$B$42:$B$46,0)),IFERROR(IF(ISNUMBER(SEARCH(":",F124)),IF(AND(OR((LEN(F124)-1)=4,(LEN(F124)-1)=5),MID(F124,1+(LEN(F124)-1)-2,1)=":",ISNUMBER(VALUE(MID(F124,2,1))),IF((LEN(F124)-1)=5,ISNUMBER(VALUE(MID(F124,3,1))),TRUE),ISNUMBER(VALUE(MID(F124,1+(LEN(F124)-1)-1,1))),ISNUMBER(VALUE(MID(F124,1+(LEN(F124)-1),1))),VALUE(MID(F124,2,(LEN(F124)-1)-3))&lt;24,VALUE(MID(F124,1+(LEN(F124)-1)-1,2))&lt;60),VALUE(MID(F124,2,(LEN(F124)-1)-3))/24+VALUE(MID(F124,1+(LEN(F124)-1)-1,2))/1440,-1),IF(AND((LEN(F124)-1)&gt;=1,(LEN(F124)-1)&lt;=2,ISNUMBER(VALUE(MID(F124,2,1))),IF((LEN(F124)-1)=2,ISNUMBER(VALUE(MID(F124,3,1))),TRUE),VALUE(MID(F124,2,(LEN(F124)-1)))&lt;24),VALUE(MID(F124,2,(LEN(F124)-1)))/24,-1)),-1)))</x:f>
      </x:c>
      <x:c r="I124" s="75" t="str">
        <x:f>IF(OR(E124="",E124="В"),"",IF(OR(E124=$B$42,E124=$B$43,E124=$B$44,E124=$B$45,E124=$B$46),INDEX($F$42:$F$46,MATCH(E124,$B$42:$B$46,0)),IFERROR(IF(ISNUMBER(SEARCH(":",G124)),IF(AND(OR((LEN(G124)-1)=4,(LEN(G124)-1)=5),MID(G124,0+(LEN(G124)-1)-2,1)=":",ISNUMBER(VALUE(MID(G124,1,1))),IF((LEN(G124)-1)=5,ISNUMBER(VALUE(MID(G124,2,1))),TRUE),ISNUMBER(VALUE(MID(G124,0+(LEN(G124)-1)-1,1))),ISNUMBER(VALUE(MID(G124,0+(LEN(G124)-1),1))),VALUE(MID(G124,1,(LEN(G124)-1)-3))&lt;24,VALUE(MID(G124,0+(LEN(G124)-1)-1,2))&lt;60),VALUE(MID(G124,1,(LEN(G124)-1)-3))/24+VALUE(MID(G124,0+(LEN(G124)-1)-1,2))/1440,-1),IF(AND((LEN(G124)-1)&gt;=1,(LEN(G124)-1)&lt;=2,ISNUMBER(VALUE(MID(G124,1,1))),IF((LEN(G124)-1)=2,ISNUMBER(VALUE(MID(G124,2,1))),TRUE),VALUE(MID(G124,1,(LEN(G124)-1)))&lt;24),VALUE(MID(G124,1,(LEN(G124)-1)))/24,-1)),-1)))</x:f>
      </x:c>
      <x:c r="J124" s="76" t="n">
        <x:f>IF(OR(E124="",E124="В"),0,IF(OR(E124=$B$42,E124=$B$43,E124=$B$44,E124=$B$45,E124=$B$46),INDEX($G$42:$G$46,MATCH(E124,$B$42:$B$46,0)),$D$7))</x:f>
        <x:v>0</x:v>
      </x:c>
      <x:c r="K124" s="77" t="n">
        <x:f>IF(OR(L124="",L124="Выходной"),0,IF(L124="Готово",ROUND(24*MOD(I124-H124,1)-J124/60,10),"Проверить"))</x:f>
        <x:v>0</x:v>
      </x:c>
      <x:c r="L124" s="78" t="str">
        <x:f>IF(E124="","",IF(E124="В","Выходной",IF(LEN(TRIM($B$28))=0,"Нет имени",IF(COUNTIFS($B$10:$B$33,$B$28)&gt;1,"Повтор имени",IF(OR(E124=$B$42,E124=$B$43,E124=$B$44,E124=$B$45,E124=$B$46),IF(INDEX($I$42:$I$46,MATCH(E124,$B$42:$B$46,0))="Готово","Готово","Проверьте смену"),IF(OR(IFERROR(SEARCH("-",E124),0)=0,IFERROR(SEARCH("-",E124,SEARCH("-",E124)+1),0)&gt;0),"Нет кода",IF(OR(H124&lt;0,I124&lt;0),"Неверное время",IF(H124=I124,"Начало равно концу",IF(NOT(ISNUMBER($D$7)),"Проверьте перерыв",IF(OR($D$7&lt;0,$D$7&lt;&gt;INT($D$7)),"Проверьте перерыв",IF($D$7&gt;=ROUND(MOD(I124-H124,1)*1440,8),"Перерыв не меньше смены","Готово")))))))))))</x:f>
      </x:c>
      <x:c r="M124" s="3"/>
    </x:row>
    <x:row r="125" ht="30" customHeight="1">
      <x:c r="A125" s="3"/>
      <x:c r="B125" s="73" t="str">
        <x:f>IF($B$28="","",$B$28)</x:f>
      </x:c>
      <x:c r="C125" s="74" t="n">
        <x:f>IF(J$8="","",J$8)</x:f>
        <x:v>46355</x:v>
      </x:c>
      <x:c r="D125" s="73" t="str">
        <x:f>IF(J28="","",J28)</x:f>
      </x:c>
      <x:c r="E125" s="73" t="str">
        <x:f>IFERROR(UPPER(CONCATENATE("",SUBSTITUTE(CONCATENATE("",SUBSTITUTE(CONCATENATE("",SUBSTITUTE(TRIM(CONCATENATE("",D125))," ","")),"–","-")),"—","-"))),CONCATENATE("",D125))</x:f>
      </x:c>
      <x:c r="F125" s="73" t="str">
        <x:f>IFERROR(LEFT(CONCATENATE("[",E125),SEARCH("-",E125)),"")</x:f>
      </x:c>
      <x:c r="G125" s="73" t="str">
        <x:f>IFERROR(MID(CONCATENATE(E125,"]"),SEARCH("-",E125)+1,32),"")</x:f>
      </x:c>
      <x:c r="H125" s="75" t="str">
        <x:f>IF(OR(E125="",E125="В"),"",IF(OR(E125=$B$42,E125=$B$43,E125=$B$44,E125=$B$45,E125=$B$46),INDEX($E$42:$E$46,MATCH(E125,$B$42:$B$46,0)),IFERROR(IF(ISNUMBER(SEARCH(":",F125)),IF(AND(OR((LEN(F125)-1)=4,(LEN(F125)-1)=5),MID(F125,1+(LEN(F125)-1)-2,1)=":",ISNUMBER(VALUE(MID(F125,2,1))),IF((LEN(F125)-1)=5,ISNUMBER(VALUE(MID(F125,3,1))),TRUE),ISNUMBER(VALUE(MID(F125,1+(LEN(F125)-1)-1,1))),ISNUMBER(VALUE(MID(F125,1+(LEN(F125)-1),1))),VALUE(MID(F125,2,(LEN(F125)-1)-3))&lt;24,VALUE(MID(F125,1+(LEN(F125)-1)-1,2))&lt;60),VALUE(MID(F125,2,(LEN(F125)-1)-3))/24+VALUE(MID(F125,1+(LEN(F125)-1)-1,2))/1440,-1),IF(AND((LEN(F125)-1)&gt;=1,(LEN(F125)-1)&lt;=2,ISNUMBER(VALUE(MID(F125,2,1))),IF((LEN(F125)-1)=2,ISNUMBER(VALUE(MID(F125,3,1))),TRUE),VALUE(MID(F125,2,(LEN(F125)-1)))&lt;24),VALUE(MID(F125,2,(LEN(F125)-1)))/24,-1)),-1)))</x:f>
      </x:c>
      <x:c r="I125" s="75" t="str">
        <x:f>IF(OR(E125="",E125="В"),"",IF(OR(E125=$B$42,E125=$B$43,E125=$B$44,E125=$B$45,E125=$B$46),INDEX($F$42:$F$46,MATCH(E125,$B$42:$B$46,0)),IFERROR(IF(ISNUMBER(SEARCH(":",G125)),IF(AND(OR((LEN(G125)-1)=4,(LEN(G125)-1)=5),MID(G125,0+(LEN(G125)-1)-2,1)=":",ISNUMBER(VALUE(MID(G125,1,1))),IF((LEN(G125)-1)=5,ISNUMBER(VALUE(MID(G125,2,1))),TRUE),ISNUMBER(VALUE(MID(G125,0+(LEN(G125)-1)-1,1))),ISNUMBER(VALUE(MID(G125,0+(LEN(G125)-1),1))),VALUE(MID(G125,1,(LEN(G125)-1)-3))&lt;24,VALUE(MID(G125,0+(LEN(G125)-1)-1,2))&lt;60),VALUE(MID(G125,1,(LEN(G125)-1)-3))/24+VALUE(MID(G125,0+(LEN(G125)-1)-1,2))/1440,-1),IF(AND((LEN(G125)-1)&gt;=1,(LEN(G125)-1)&lt;=2,ISNUMBER(VALUE(MID(G125,1,1))),IF((LEN(G125)-1)=2,ISNUMBER(VALUE(MID(G125,2,1))),TRUE),VALUE(MID(G125,1,(LEN(G125)-1)))&lt;24),VALUE(MID(G125,1,(LEN(G125)-1)))/24,-1)),-1)))</x:f>
      </x:c>
      <x:c r="J125" s="76" t="n">
        <x:f>IF(OR(E125="",E125="В"),0,IF(OR(E125=$B$42,E125=$B$43,E125=$B$44,E125=$B$45,E125=$B$46),INDEX($G$42:$G$46,MATCH(E125,$B$42:$B$46,0)),$D$7))</x:f>
        <x:v>0</x:v>
      </x:c>
      <x:c r="K125" s="77" t="n">
        <x:f>IF(OR(L125="",L125="Выходной"),0,IF(L125="Готово",ROUND(24*MOD(I125-H125,1)-J125/60,10),"Проверить"))</x:f>
        <x:v>0</x:v>
      </x:c>
      <x:c r="L125" s="78" t="str">
        <x:f>IF(E125="","",IF(E125="В","Выходной",IF(LEN(TRIM($B$28))=0,"Нет имени",IF(COUNTIFS($B$10:$B$33,$B$28)&gt;1,"Повтор имени",IF(OR(E125=$B$42,E125=$B$43,E125=$B$44,E125=$B$45,E125=$B$46),IF(INDEX($I$42:$I$46,MATCH(E125,$B$42:$B$46,0))="Готово","Готово","Проверьте смену"),IF(OR(IFERROR(SEARCH("-",E125),0)=0,IFERROR(SEARCH("-",E125,SEARCH("-",E125)+1),0)&gt;0),"Нет кода",IF(OR(H125&lt;0,I125&lt;0),"Неверное время",IF(H125=I125,"Начало равно концу",IF(NOT(ISNUMBER($D$7)),"Проверьте перерыв",IF(OR($D$7&lt;0,$D$7&lt;&gt;INT($D$7)),"Проверьте перерыв",IF($D$7&gt;=ROUND(MOD(I125-H125,1)*1440,8),"Перерыв не меньше смены","Готово")))))))))))</x:f>
      </x:c>
      <x:c r="M125" s="3"/>
    </x:row>
    <x:row r="126" ht="30" customHeight="1">
      <x:c r="A126" s="3"/>
      <x:c r="B126" s="73" t="str">
        <x:f>IF($B$30="","",$B$30)</x:f>
      </x:c>
      <x:c r="C126" s="74" t="n">
        <x:f>IF(D$8="","",D$8)</x:f>
        <x:v>46349</x:v>
      </x:c>
      <x:c r="D126" s="73" t="str">
        <x:f>IF(D30="","",D30)</x:f>
      </x:c>
      <x:c r="E126" s="73" t="str">
        <x:f>IFERROR(UPPER(CONCATENATE("",SUBSTITUTE(CONCATENATE("",SUBSTITUTE(CONCATENATE("",SUBSTITUTE(TRIM(CONCATENATE("",D126))," ","")),"–","-")),"—","-"))),CONCATENATE("",D126))</x:f>
      </x:c>
      <x:c r="F126" s="73" t="str">
        <x:f>IFERROR(LEFT(CONCATENATE("[",E126),SEARCH("-",E126)),"")</x:f>
      </x:c>
      <x:c r="G126" s="73" t="str">
        <x:f>IFERROR(MID(CONCATENATE(E126,"]"),SEARCH("-",E126)+1,32),"")</x:f>
      </x:c>
      <x:c r="H126" s="75" t="str">
        <x:f>IF(OR(E126="",E126="В"),"",IF(OR(E126=$B$42,E126=$B$43,E126=$B$44,E126=$B$45,E126=$B$46),INDEX($E$42:$E$46,MATCH(E126,$B$42:$B$46,0)),IFERROR(IF(ISNUMBER(SEARCH(":",F126)),IF(AND(OR((LEN(F126)-1)=4,(LEN(F126)-1)=5),MID(F126,1+(LEN(F126)-1)-2,1)=":",ISNUMBER(VALUE(MID(F126,2,1))),IF((LEN(F126)-1)=5,ISNUMBER(VALUE(MID(F126,3,1))),TRUE),ISNUMBER(VALUE(MID(F126,1+(LEN(F126)-1)-1,1))),ISNUMBER(VALUE(MID(F126,1+(LEN(F126)-1),1))),VALUE(MID(F126,2,(LEN(F126)-1)-3))&lt;24,VALUE(MID(F126,1+(LEN(F126)-1)-1,2))&lt;60),VALUE(MID(F126,2,(LEN(F126)-1)-3))/24+VALUE(MID(F126,1+(LEN(F126)-1)-1,2))/1440,-1),IF(AND((LEN(F126)-1)&gt;=1,(LEN(F126)-1)&lt;=2,ISNUMBER(VALUE(MID(F126,2,1))),IF((LEN(F126)-1)=2,ISNUMBER(VALUE(MID(F126,3,1))),TRUE),VALUE(MID(F126,2,(LEN(F126)-1)))&lt;24),VALUE(MID(F126,2,(LEN(F126)-1)))/24,-1)),-1)))</x:f>
      </x:c>
      <x:c r="I126" s="75" t="str">
        <x:f>IF(OR(E126="",E126="В"),"",IF(OR(E126=$B$42,E126=$B$43,E126=$B$44,E126=$B$45,E126=$B$46),INDEX($F$42:$F$46,MATCH(E126,$B$42:$B$46,0)),IFERROR(IF(ISNUMBER(SEARCH(":",G126)),IF(AND(OR((LEN(G126)-1)=4,(LEN(G126)-1)=5),MID(G126,0+(LEN(G126)-1)-2,1)=":",ISNUMBER(VALUE(MID(G126,1,1))),IF((LEN(G126)-1)=5,ISNUMBER(VALUE(MID(G126,2,1))),TRUE),ISNUMBER(VALUE(MID(G126,0+(LEN(G126)-1)-1,1))),ISNUMBER(VALUE(MID(G126,0+(LEN(G126)-1),1))),VALUE(MID(G126,1,(LEN(G126)-1)-3))&lt;24,VALUE(MID(G126,0+(LEN(G126)-1)-1,2))&lt;60),VALUE(MID(G126,1,(LEN(G126)-1)-3))/24+VALUE(MID(G126,0+(LEN(G126)-1)-1,2))/1440,-1),IF(AND((LEN(G126)-1)&gt;=1,(LEN(G126)-1)&lt;=2,ISNUMBER(VALUE(MID(G126,1,1))),IF((LEN(G126)-1)=2,ISNUMBER(VALUE(MID(G126,2,1))),TRUE),VALUE(MID(G126,1,(LEN(G126)-1)))&lt;24),VALUE(MID(G126,1,(LEN(G126)-1)))/24,-1)),-1)))</x:f>
      </x:c>
      <x:c r="J126" s="76" t="n">
        <x:f>IF(OR(E126="",E126="В"),0,IF(OR(E126=$B$42,E126=$B$43,E126=$B$44,E126=$B$45,E126=$B$46),INDEX($G$42:$G$46,MATCH(E126,$B$42:$B$46,0)),$D$7))</x:f>
        <x:v>0</x:v>
      </x:c>
      <x:c r="K126" s="77" t="n">
        <x:f>IF(OR(L126="",L126="Выходной"),0,IF(L126="Готово",ROUND(24*MOD(I126-H126,1)-J126/60,10),"Проверить"))</x:f>
        <x:v>0</x:v>
      </x:c>
      <x:c r="L126" s="78" t="str">
        <x:f>IF(E126="","",IF(E126="В","Выходной",IF(LEN(TRIM($B$30))=0,"Нет имени",IF(COUNTIFS($B$10:$B$33,$B$30)&gt;1,"Повтор имени",IF(OR(E126=$B$42,E126=$B$43,E126=$B$44,E126=$B$45,E126=$B$46),IF(INDEX($I$42:$I$46,MATCH(E126,$B$42:$B$46,0))="Готово","Готово","Проверьте смену"),IF(OR(IFERROR(SEARCH("-",E126),0)=0,IFERROR(SEARCH("-",E126,SEARCH("-",E126)+1),0)&gt;0),"Нет кода",IF(OR(H126&lt;0,I126&lt;0),"Неверное время",IF(H126=I126,"Начало равно концу",IF(NOT(ISNUMBER($D$7)),"Проверьте перерыв",IF(OR($D$7&lt;0,$D$7&lt;&gt;INT($D$7)),"Проверьте перерыв",IF($D$7&gt;=ROUND(MOD(I126-H126,1)*1440,8),"Перерыв не меньше смены","Готово")))))))))))</x:f>
      </x:c>
      <x:c r="M126" s="3"/>
    </x:row>
    <x:row r="127" ht="30" customHeight="1">
      <x:c r="A127" s="3"/>
      <x:c r="B127" s="73" t="str">
        <x:f>IF($B$30="","",$B$30)</x:f>
      </x:c>
      <x:c r="C127" s="74" t="n">
        <x:f>IF(E$8="","",E$8)</x:f>
        <x:v>46350</x:v>
      </x:c>
      <x:c r="D127" s="73" t="str">
        <x:f>IF(E30="","",E30)</x:f>
      </x:c>
      <x:c r="E127" s="73" t="str">
        <x:f>IFERROR(UPPER(CONCATENATE("",SUBSTITUTE(CONCATENATE("",SUBSTITUTE(CONCATENATE("",SUBSTITUTE(TRIM(CONCATENATE("",D127))," ","")),"–","-")),"—","-"))),CONCATENATE("",D127))</x:f>
      </x:c>
      <x:c r="F127" s="73" t="str">
        <x:f>IFERROR(LEFT(CONCATENATE("[",E127),SEARCH("-",E127)),"")</x:f>
      </x:c>
      <x:c r="G127" s="73" t="str">
        <x:f>IFERROR(MID(CONCATENATE(E127,"]"),SEARCH("-",E127)+1,32),"")</x:f>
      </x:c>
      <x:c r="H127" s="75" t="str">
        <x:f>IF(OR(E127="",E127="В"),"",IF(OR(E127=$B$42,E127=$B$43,E127=$B$44,E127=$B$45,E127=$B$46),INDEX($E$42:$E$46,MATCH(E127,$B$42:$B$46,0)),IFERROR(IF(ISNUMBER(SEARCH(":",F127)),IF(AND(OR((LEN(F127)-1)=4,(LEN(F127)-1)=5),MID(F127,1+(LEN(F127)-1)-2,1)=":",ISNUMBER(VALUE(MID(F127,2,1))),IF((LEN(F127)-1)=5,ISNUMBER(VALUE(MID(F127,3,1))),TRUE),ISNUMBER(VALUE(MID(F127,1+(LEN(F127)-1)-1,1))),ISNUMBER(VALUE(MID(F127,1+(LEN(F127)-1),1))),VALUE(MID(F127,2,(LEN(F127)-1)-3))&lt;24,VALUE(MID(F127,1+(LEN(F127)-1)-1,2))&lt;60),VALUE(MID(F127,2,(LEN(F127)-1)-3))/24+VALUE(MID(F127,1+(LEN(F127)-1)-1,2))/1440,-1),IF(AND((LEN(F127)-1)&gt;=1,(LEN(F127)-1)&lt;=2,ISNUMBER(VALUE(MID(F127,2,1))),IF((LEN(F127)-1)=2,ISNUMBER(VALUE(MID(F127,3,1))),TRUE),VALUE(MID(F127,2,(LEN(F127)-1)))&lt;24),VALUE(MID(F127,2,(LEN(F127)-1)))/24,-1)),-1)))</x:f>
      </x:c>
      <x:c r="I127" s="75" t="str">
        <x:f>IF(OR(E127="",E127="В"),"",IF(OR(E127=$B$42,E127=$B$43,E127=$B$44,E127=$B$45,E127=$B$46),INDEX($F$42:$F$46,MATCH(E127,$B$42:$B$46,0)),IFERROR(IF(ISNUMBER(SEARCH(":",G127)),IF(AND(OR((LEN(G127)-1)=4,(LEN(G127)-1)=5),MID(G127,0+(LEN(G127)-1)-2,1)=":",ISNUMBER(VALUE(MID(G127,1,1))),IF((LEN(G127)-1)=5,ISNUMBER(VALUE(MID(G127,2,1))),TRUE),ISNUMBER(VALUE(MID(G127,0+(LEN(G127)-1)-1,1))),ISNUMBER(VALUE(MID(G127,0+(LEN(G127)-1),1))),VALUE(MID(G127,1,(LEN(G127)-1)-3))&lt;24,VALUE(MID(G127,0+(LEN(G127)-1)-1,2))&lt;60),VALUE(MID(G127,1,(LEN(G127)-1)-3))/24+VALUE(MID(G127,0+(LEN(G127)-1)-1,2))/1440,-1),IF(AND((LEN(G127)-1)&gt;=1,(LEN(G127)-1)&lt;=2,ISNUMBER(VALUE(MID(G127,1,1))),IF((LEN(G127)-1)=2,ISNUMBER(VALUE(MID(G127,2,1))),TRUE),VALUE(MID(G127,1,(LEN(G127)-1)))&lt;24),VALUE(MID(G127,1,(LEN(G127)-1)))/24,-1)),-1)))</x:f>
      </x:c>
      <x:c r="J127" s="76" t="n">
        <x:f>IF(OR(E127="",E127="В"),0,IF(OR(E127=$B$42,E127=$B$43,E127=$B$44,E127=$B$45,E127=$B$46),INDEX($G$42:$G$46,MATCH(E127,$B$42:$B$46,0)),$D$7))</x:f>
        <x:v>0</x:v>
      </x:c>
      <x:c r="K127" s="77" t="n">
        <x:f>IF(OR(L127="",L127="Выходной"),0,IF(L127="Готово",ROUND(24*MOD(I127-H127,1)-J127/60,10),"Проверить"))</x:f>
        <x:v>0</x:v>
      </x:c>
      <x:c r="L127" s="78" t="str">
        <x:f>IF(E127="","",IF(E127="В","Выходной",IF(LEN(TRIM($B$30))=0,"Нет имени",IF(COUNTIFS($B$10:$B$33,$B$30)&gt;1,"Повтор имени",IF(OR(E127=$B$42,E127=$B$43,E127=$B$44,E127=$B$45,E127=$B$46),IF(INDEX($I$42:$I$46,MATCH(E127,$B$42:$B$46,0))="Готово","Готово","Проверьте смену"),IF(OR(IFERROR(SEARCH("-",E127),0)=0,IFERROR(SEARCH("-",E127,SEARCH("-",E127)+1),0)&gt;0),"Нет кода",IF(OR(H127&lt;0,I127&lt;0),"Неверное время",IF(H127=I127,"Начало равно концу",IF(NOT(ISNUMBER($D$7)),"Проверьте перерыв",IF(OR($D$7&lt;0,$D$7&lt;&gt;INT($D$7)),"Проверьте перерыв",IF($D$7&gt;=ROUND(MOD(I127-H127,1)*1440,8),"Перерыв не меньше смены","Готово")))))))))))</x:f>
      </x:c>
      <x:c r="M127" s="3"/>
    </x:row>
    <x:row r="128" ht="30" customHeight="1">
      <x:c r="A128" s="3"/>
      <x:c r="B128" s="73" t="str">
        <x:f>IF($B$30="","",$B$30)</x:f>
      </x:c>
      <x:c r="C128" s="74" t="n">
        <x:f>IF(F$8="","",F$8)</x:f>
        <x:v>46351</x:v>
      </x:c>
      <x:c r="D128" s="73" t="str">
        <x:f>IF(F30="","",F30)</x:f>
      </x:c>
      <x:c r="E128" s="73" t="str">
        <x:f>IFERROR(UPPER(CONCATENATE("",SUBSTITUTE(CONCATENATE("",SUBSTITUTE(CONCATENATE("",SUBSTITUTE(TRIM(CONCATENATE("",D128))," ","")),"–","-")),"—","-"))),CONCATENATE("",D128))</x:f>
      </x:c>
      <x:c r="F128" s="73" t="str">
        <x:f>IFERROR(LEFT(CONCATENATE("[",E128),SEARCH("-",E128)),"")</x:f>
      </x:c>
      <x:c r="G128" s="73" t="str">
        <x:f>IFERROR(MID(CONCATENATE(E128,"]"),SEARCH("-",E128)+1,32),"")</x:f>
      </x:c>
      <x:c r="H128" s="75" t="str">
        <x:f>IF(OR(E128="",E128="В"),"",IF(OR(E128=$B$42,E128=$B$43,E128=$B$44,E128=$B$45,E128=$B$46),INDEX($E$42:$E$46,MATCH(E128,$B$42:$B$46,0)),IFERROR(IF(ISNUMBER(SEARCH(":",F128)),IF(AND(OR((LEN(F128)-1)=4,(LEN(F128)-1)=5),MID(F128,1+(LEN(F128)-1)-2,1)=":",ISNUMBER(VALUE(MID(F128,2,1))),IF((LEN(F128)-1)=5,ISNUMBER(VALUE(MID(F128,3,1))),TRUE),ISNUMBER(VALUE(MID(F128,1+(LEN(F128)-1)-1,1))),ISNUMBER(VALUE(MID(F128,1+(LEN(F128)-1),1))),VALUE(MID(F128,2,(LEN(F128)-1)-3))&lt;24,VALUE(MID(F128,1+(LEN(F128)-1)-1,2))&lt;60),VALUE(MID(F128,2,(LEN(F128)-1)-3))/24+VALUE(MID(F128,1+(LEN(F128)-1)-1,2))/1440,-1),IF(AND((LEN(F128)-1)&gt;=1,(LEN(F128)-1)&lt;=2,ISNUMBER(VALUE(MID(F128,2,1))),IF((LEN(F128)-1)=2,ISNUMBER(VALUE(MID(F128,3,1))),TRUE),VALUE(MID(F128,2,(LEN(F128)-1)))&lt;24),VALUE(MID(F128,2,(LEN(F128)-1)))/24,-1)),-1)))</x:f>
      </x:c>
      <x:c r="I128" s="75" t="str">
        <x:f>IF(OR(E128="",E128="В"),"",IF(OR(E128=$B$42,E128=$B$43,E128=$B$44,E128=$B$45,E128=$B$46),INDEX($F$42:$F$46,MATCH(E128,$B$42:$B$46,0)),IFERROR(IF(ISNUMBER(SEARCH(":",G128)),IF(AND(OR((LEN(G128)-1)=4,(LEN(G128)-1)=5),MID(G128,0+(LEN(G128)-1)-2,1)=":",ISNUMBER(VALUE(MID(G128,1,1))),IF((LEN(G128)-1)=5,ISNUMBER(VALUE(MID(G128,2,1))),TRUE),ISNUMBER(VALUE(MID(G128,0+(LEN(G128)-1)-1,1))),ISNUMBER(VALUE(MID(G128,0+(LEN(G128)-1),1))),VALUE(MID(G128,1,(LEN(G128)-1)-3))&lt;24,VALUE(MID(G128,0+(LEN(G128)-1)-1,2))&lt;60),VALUE(MID(G128,1,(LEN(G128)-1)-3))/24+VALUE(MID(G128,0+(LEN(G128)-1)-1,2))/1440,-1),IF(AND((LEN(G128)-1)&gt;=1,(LEN(G128)-1)&lt;=2,ISNUMBER(VALUE(MID(G128,1,1))),IF((LEN(G128)-1)=2,ISNUMBER(VALUE(MID(G128,2,1))),TRUE),VALUE(MID(G128,1,(LEN(G128)-1)))&lt;24),VALUE(MID(G128,1,(LEN(G128)-1)))/24,-1)),-1)))</x:f>
      </x:c>
      <x:c r="J128" s="76" t="n">
        <x:f>IF(OR(E128="",E128="В"),0,IF(OR(E128=$B$42,E128=$B$43,E128=$B$44,E128=$B$45,E128=$B$46),INDEX($G$42:$G$46,MATCH(E128,$B$42:$B$46,0)),$D$7))</x:f>
        <x:v>0</x:v>
      </x:c>
      <x:c r="K128" s="77" t="n">
        <x:f>IF(OR(L128="",L128="Выходной"),0,IF(L128="Готово",ROUND(24*MOD(I128-H128,1)-J128/60,10),"Проверить"))</x:f>
        <x:v>0</x:v>
      </x:c>
      <x:c r="L128" s="78" t="str">
        <x:f>IF(E128="","",IF(E128="В","Выходной",IF(LEN(TRIM($B$30))=0,"Нет имени",IF(COUNTIFS($B$10:$B$33,$B$30)&gt;1,"Повтор имени",IF(OR(E128=$B$42,E128=$B$43,E128=$B$44,E128=$B$45,E128=$B$46),IF(INDEX($I$42:$I$46,MATCH(E128,$B$42:$B$46,0))="Готово","Готово","Проверьте смену"),IF(OR(IFERROR(SEARCH("-",E128),0)=0,IFERROR(SEARCH("-",E128,SEARCH("-",E128)+1),0)&gt;0),"Нет кода",IF(OR(H128&lt;0,I128&lt;0),"Неверное время",IF(H128=I128,"Начало равно концу",IF(NOT(ISNUMBER($D$7)),"Проверьте перерыв",IF(OR($D$7&lt;0,$D$7&lt;&gt;INT($D$7)),"Проверьте перерыв",IF($D$7&gt;=ROUND(MOD(I128-H128,1)*1440,8),"Перерыв не меньше смены","Готово")))))))))))</x:f>
      </x:c>
      <x:c r="M128" s="3"/>
    </x:row>
    <x:row r="129" ht="30" customHeight="1">
      <x:c r="A129" s="3"/>
      <x:c r="B129" s="73" t="str">
        <x:f>IF($B$30="","",$B$30)</x:f>
      </x:c>
      <x:c r="C129" s="74" t="n">
        <x:f>IF(G$8="","",G$8)</x:f>
        <x:v>46352</x:v>
      </x:c>
      <x:c r="D129" s="73" t="str">
        <x:f>IF(G30="","",G30)</x:f>
      </x:c>
      <x:c r="E129" s="73" t="str">
        <x:f>IFERROR(UPPER(CONCATENATE("",SUBSTITUTE(CONCATENATE("",SUBSTITUTE(CONCATENATE("",SUBSTITUTE(TRIM(CONCATENATE("",D129))," ","")),"–","-")),"—","-"))),CONCATENATE("",D129))</x:f>
      </x:c>
      <x:c r="F129" s="73" t="str">
        <x:f>IFERROR(LEFT(CONCATENATE("[",E129),SEARCH("-",E129)),"")</x:f>
      </x:c>
      <x:c r="G129" s="73" t="str">
        <x:f>IFERROR(MID(CONCATENATE(E129,"]"),SEARCH("-",E129)+1,32),"")</x:f>
      </x:c>
      <x:c r="H129" s="75" t="str">
        <x:f>IF(OR(E129="",E129="В"),"",IF(OR(E129=$B$42,E129=$B$43,E129=$B$44,E129=$B$45,E129=$B$46),INDEX($E$42:$E$46,MATCH(E129,$B$42:$B$46,0)),IFERROR(IF(ISNUMBER(SEARCH(":",F129)),IF(AND(OR((LEN(F129)-1)=4,(LEN(F129)-1)=5),MID(F129,1+(LEN(F129)-1)-2,1)=":",ISNUMBER(VALUE(MID(F129,2,1))),IF((LEN(F129)-1)=5,ISNUMBER(VALUE(MID(F129,3,1))),TRUE),ISNUMBER(VALUE(MID(F129,1+(LEN(F129)-1)-1,1))),ISNUMBER(VALUE(MID(F129,1+(LEN(F129)-1),1))),VALUE(MID(F129,2,(LEN(F129)-1)-3))&lt;24,VALUE(MID(F129,1+(LEN(F129)-1)-1,2))&lt;60),VALUE(MID(F129,2,(LEN(F129)-1)-3))/24+VALUE(MID(F129,1+(LEN(F129)-1)-1,2))/1440,-1),IF(AND((LEN(F129)-1)&gt;=1,(LEN(F129)-1)&lt;=2,ISNUMBER(VALUE(MID(F129,2,1))),IF((LEN(F129)-1)=2,ISNUMBER(VALUE(MID(F129,3,1))),TRUE),VALUE(MID(F129,2,(LEN(F129)-1)))&lt;24),VALUE(MID(F129,2,(LEN(F129)-1)))/24,-1)),-1)))</x:f>
      </x:c>
      <x:c r="I129" s="75" t="str">
        <x:f>IF(OR(E129="",E129="В"),"",IF(OR(E129=$B$42,E129=$B$43,E129=$B$44,E129=$B$45,E129=$B$46),INDEX($F$42:$F$46,MATCH(E129,$B$42:$B$46,0)),IFERROR(IF(ISNUMBER(SEARCH(":",G129)),IF(AND(OR((LEN(G129)-1)=4,(LEN(G129)-1)=5),MID(G129,0+(LEN(G129)-1)-2,1)=":",ISNUMBER(VALUE(MID(G129,1,1))),IF((LEN(G129)-1)=5,ISNUMBER(VALUE(MID(G129,2,1))),TRUE),ISNUMBER(VALUE(MID(G129,0+(LEN(G129)-1)-1,1))),ISNUMBER(VALUE(MID(G129,0+(LEN(G129)-1),1))),VALUE(MID(G129,1,(LEN(G129)-1)-3))&lt;24,VALUE(MID(G129,0+(LEN(G129)-1)-1,2))&lt;60),VALUE(MID(G129,1,(LEN(G129)-1)-3))/24+VALUE(MID(G129,0+(LEN(G129)-1)-1,2))/1440,-1),IF(AND((LEN(G129)-1)&gt;=1,(LEN(G129)-1)&lt;=2,ISNUMBER(VALUE(MID(G129,1,1))),IF((LEN(G129)-1)=2,ISNUMBER(VALUE(MID(G129,2,1))),TRUE),VALUE(MID(G129,1,(LEN(G129)-1)))&lt;24),VALUE(MID(G129,1,(LEN(G129)-1)))/24,-1)),-1)))</x:f>
      </x:c>
      <x:c r="J129" s="76" t="n">
        <x:f>IF(OR(E129="",E129="В"),0,IF(OR(E129=$B$42,E129=$B$43,E129=$B$44,E129=$B$45,E129=$B$46),INDEX($G$42:$G$46,MATCH(E129,$B$42:$B$46,0)),$D$7))</x:f>
        <x:v>0</x:v>
      </x:c>
      <x:c r="K129" s="77" t="n">
        <x:f>IF(OR(L129="",L129="Выходной"),0,IF(L129="Готово",ROUND(24*MOD(I129-H129,1)-J129/60,10),"Проверить"))</x:f>
        <x:v>0</x:v>
      </x:c>
      <x:c r="L129" s="78" t="str">
        <x:f>IF(E129="","",IF(E129="В","Выходной",IF(LEN(TRIM($B$30))=0,"Нет имени",IF(COUNTIFS($B$10:$B$33,$B$30)&gt;1,"Повтор имени",IF(OR(E129=$B$42,E129=$B$43,E129=$B$44,E129=$B$45,E129=$B$46),IF(INDEX($I$42:$I$46,MATCH(E129,$B$42:$B$46,0))="Готово","Готово","Проверьте смену"),IF(OR(IFERROR(SEARCH("-",E129),0)=0,IFERROR(SEARCH("-",E129,SEARCH("-",E129)+1),0)&gt;0),"Нет кода",IF(OR(H129&lt;0,I129&lt;0),"Неверное время",IF(H129=I129,"Начало равно концу",IF(NOT(ISNUMBER($D$7)),"Проверьте перерыв",IF(OR($D$7&lt;0,$D$7&lt;&gt;INT($D$7)),"Проверьте перерыв",IF($D$7&gt;=ROUND(MOD(I129-H129,1)*1440,8),"Перерыв не меньше смены","Готово")))))))))))</x:f>
      </x:c>
      <x:c r="M129" s="3"/>
    </x:row>
    <x:row r="130" ht="30" customHeight="1">
      <x:c r="A130" s="3"/>
      <x:c r="B130" s="73" t="str">
        <x:f>IF($B$30="","",$B$30)</x:f>
      </x:c>
      <x:c r="C130" s="74" t="n">
        <x:f>IF(H$8="","",H$8)</x:f>
        <x:v>46353</x:v>
      </x:c>
      <x:c r="D130" s="73" t="str">
        <x:f>IF(H30="","",H30)</x:f>
      </x:c>
      <x:c r="E130" s="73" t="str">
        <x:f>IFERROR(UPPER(CONCATENATE("",SUBSTITUTE(CONCATENATE("",SUBSTITUTE(CONCATENATE("",SUBSTITUTE(TRIM(CONCATENATE("",D130))," ","")),"–","-")),"—","-"))),CONCATENATE("",D130))</x:f>
      </x:c>
      <x:c r="F130" s="73" t="str">
        <x:f>IFERROR(LEFT(CONCATENATE("[",E130),SEARCH("-",E130)),"")</x:f>
      </x:c>
      <x:c r="G130" s="73" t="str">
        <x:f>IFERROR(MID(CONCATENATE(E130,"]"),SEARCH("-",E130)+1,32),"")</x:f>
      </x:c>
      <x:c r="H130" s="75" t="str">
        <x:f>IF(OR(E130="",E130="В"),"",IF(OR(E130=$B$42,E130=$B$43,E130=$B$44,E130=$B$45,E130=$B$46),INDEX($E$42:$E$46,MATCH(E130,$B$42:$B$46,0)),IFERROR(IF(ISNUMBER(SEARCH(":",F130)),IF(AND(OR((LEN(F130)-1)=4,(LEN(F130)-1)=5),MID(F130,1+(LEN(F130)-1)-2,1)=":",ISNUMBER(VALUE(MID(F130,2,1))),IF((LEN(F130)-1)=5,ISNUMBER(VALUE(MID(F130,3,1))),TRUE),ISNUMBER(VALUE(MID(F130,1+(LEN(F130)-1)-1,1))),ISNUMBER(VALUE(MID(F130,1+(LEN(F130)-1),1))),VALUE(MID(F130,2,(LEN(F130)-1)-3))&lt;24,VALUE(MID(F130,1+(LEN(F130)-1)-1,2))&lt;60),VALUE(MID(F130,2,(LEN(F130)-1)-3))/24+VALUE(MID(F130,1+(LEN(F130)-1)-1,2))/1440,-1),IF(AND((LEN(F130)-1)&gt;=1,(LEN(F130)-1)&lt;=2,ISNUMBER(VALUE(MID(F130,2,1))),IF((LEN(F130)-1)=2,ISNUMBER(VALUE(MID(F130,3,1))),TRUE),VALUE(MID(F130,2,(LEN(F130)-1)))&lt;24),VALUE(MID(F130,2,(LEN(F130)-1)))/24,-1)),-1)))</x:f>
      </x:c>
      <x:c r="I130" s="75" t="str">
        <x:f>IF(OR(E130="",E130="В"),"",IF(OR(E130=$B$42,E130=$B$43,E130=$B$44,E130=$B$45,E130=$B$46),INDEX($F$42:$F$46,MATCH(E130,$B$42:$B$46,0)),IFERROR(IF(ISNUMBER(SEARCH(":",G130)),IF(AND(OR((LEN(G130)-1)=4,(LEN(G130)-1)=5),MID(G130,0+(LEN(G130)-1)-2,1)=":",ISNUMBER(VALUE(MID(G130,1,1))),IF((LEN(G130)-1)=5,ISNUMBER(VALUE(MID(G130,2,1))),TRUE),ISNUMBER(VALUE(MID(G130,0+(LEN(G130)-1)-1,1))),ISNUMBER(VALUE(MID(G130,0+(LEN(G130)-1),1))),VALUE(MID(G130,1,(LEN(G130)-1)-3))&lt;24,VALUE(MID(G130,0+(LEN(G130)-1)-1,2))&lt;60),VALUE(MID(G130,1,(LEN(G130)-1)-3))/24+VALUE(MID(G130,0+(LEN(G130)-1)-1,2))/1440,-1),IF(AND((LEN(G130)-1)&gt;=1,(LEN(G130)-1)&lt;=2,ISNUMBER(VALUE(MID(G130,1,1))),IF((LEN(G130)-1)=2,ISNUMBER(VALUE(MID(G130,2,1))),TRUE),VALUE(MID(G130,1,(LEN(G130)-1)))&lt;24),VALUE(MID(G130,1,(LEN(G130)-1)))/24,-1)),-1)))</x:f>
      </x:c>
      <x:c r="J130" s="76" t="n">
        <x:f>IF(OR(E130="",E130="В"),0,IF(OR(E130=$B$42,E130=$B$43,E130=$B$44,E130=$B$45,E130=$B$46),INDEX($G$42:$G$46,MATCH(E130,$B$42:$B$46,0)),$D$7))</x:f>
        <x:v>0</x:v>
      </x:c>
      <x:c r="K130" s="77" t="n">
        <x:f>IF(OR(L130="",L130="Выходной"),0,IF(L130="Готово",ROUND(24*MOD(I130-H130,1)-J130/60,10),"Проверить"))</x:f>
        <x:v>0</x:v>
      </x:c>
      <x:c r="L130" s="78" t="str">
        <x:f>IF(E130="","",IF(E130="В","Выходной",IF(LEN(TRIM($B$30))=0,"Нет имени",IF(COUNTIFS($B$10:$B$33,$B$30)&gt;1,"Повтор имени",IF(OR(E130=$B$42,E130=$B$43,E130=$B$44,E130=$B$45,E130=$B$46),IF(INDEX($I$42:$I$46,MATCH(E130,$B$42:$B$46,0))="Готово","Готово","Проверьте смену"),IF(OR(IFERROR(SEARCH("-",E130),0)=0,IFERROR(SEARCH("-",E130,SEARCH("-",E130)+1),0)&gt;0),"Нет кода",IF(OR(H130&lt;0,I130&lt;0),"Неверное время",IF(H130=I130,"Начало равно концу",IF(NOT(ISNUMBER($D$7)),"Проверьте перерыв",IF(OR($D$7&lt;0,$D$7&lt;&gt;INT($D$7)),"Проверьте перерыв",IF($D$7&gt;=ROUND(MOD(I130-H130,1)*1440,8),"Перерыв не меньше смены","Готово")))))))))))</x:f>
      </x:c>
      <x:c r="M130" s="3"/>
    </x:row>
    <x:row r="131" ht="30" customHeight="1">
      <x:c r="A131" s="3"/>
      <x:c r="B131" s="73" t="str">
        <x:f>IF($B$30="","",$B$30)</x:f>
      </x:c>
      <x:c r="C131" s="74" t="n">
        <x:f>IF(I$8="","",I$8)</x:f>
        <x:v>46354</x:v>
      </x:c>
      <x:c r="D131" s="73" t="str">
        <x:f>IF(I30="","",I30)</x:f>
      </x:c>
      <x:c r="E131" s="73" t="str">
        <x:f>IFERROR(UPPER(CONCATENATE("",SUBSTITUTE(CONCATENATE("",SUBSTITUTE(CONCATENATE("",SUBSTITUTE(TRIM(CONCATENATE("",D131))," ","")),"–","-")),"—","-"))),CONCATENATE("",D131))</x:f>
      </x:c>
      <x:c r="F131" s="73" t="str">
        <x:f>IFERROR(LEFT(CONCATENATE("[",E131),SEARCH("-",E131)),"")</x:f>
      </x:c>
      <x:c r="G131" s="73" t="str">
        <x:f>IFERROR(MID(CONCATENATE(E131,"]"),SEARCH("-",E131)+1,32),"")</x:f>
      </x:c>
      <x:c r="H131" s="75" t="str">
        <x:f>IF(OR(E131="",E131="В"),"",IF(OR(E131=$B$42,E131=$B$43,E131=$B$44,E131=$B$45,E131=$B$46),INDEX($E$42:$E$46,MATCH(E131,$B$42:$B$46,0)),IFERROR(IF(ISNUMBER(SEARCH(":",F131)),IF(AND(OR((LEN(F131)-1)=4,(LEN(F131)-1)=5),MID(F131,1+(LEN(F131)-1)-2,1)=":",ISNUMBER(VALUE(MID(F131,2,1))),IF((LEN(F131)-1)=5,ISNUMBER(VALUE(MID(F131,3,1))),TRUE),ISNUMBER(VALUE(MID(F131,1+(LEN(F131)-1)-1,1))),ISNUMBER(VALUE(MID(F131,1+(LEN(F131)-1),1))),VALUE(MID(F131,2,(LEN(F131)-1)-3))&lt;24,VALUE(MID(F131,1+(LEN(F131)-1)-1,2))&lt;60),VALUE(MID(F131,2,(LEN(F131)-1)-3))/24+VALUE(MID(F131,1+(LEN(F131)-1)-1,2))/1440,-1),IF(AND((LEN(F131)-1)&gt;=1,(LEN(F131)-1)&lt;=2,ISNUMBER(VALUE(MID(F131,2,1))),IF((LEN(F131)-1)=2,ISNUMBER(VALUE(MID(F131,3,1))),TRUE),VALUE(MID(F131,2,(LEN(F131)-1)))&lt;24),VALUE(MID(F131,2,(LEN(F131)-1)))/24,-1)),-1)))</x:f>
      </x:c>
      <x:c r="I131" s="75" t="str">
        <x:f>IF(OR(E131="",E131="В"),"",IF(OR(E131=$B$42,E131=$B$43,E131=$B$44,E131=$B$45,E131=$B$46),INDEX($F$42:$F$46,MATCH(E131,$B$42:$B$46,0)),IFERROR(IF(ISNUMBER(SEARCH(":",G131)),IF(AND(OR((LEN(G131)-1)=4,(LEN(G131)-1)=5),MID(G131,0+(LEN(G131)-1)-2,1)=":",ISNUMBER(VALUE(MID(G131,1,1))),IF((LEN(G131)-1)=5,ISNUMBER(VALUE(MID(G131,2,1))),TRUE),ISNUMBER(VALUE(MID(G131,0+(LEN(G131)-1)-1,1))),ISNUMBER(VALUE(MID(G131,0+(LEN(G131)-1),1))),VALUE(MID(G131,1,(LEN(G131)-1)-3))&lt;24,VALUE(MID(G131,0+(LEN(G131)-1)-1,2))&lt;60),VALUE(MID(G131,1,(LEN(G131)-1)-3))/24+VALUE(MID(G131,0+(LEN(G131)-1)-1,2))/1440,-1),IF(AND((LEN(G131)-1)&gt;=1,(LEN(G131)-1)&lt;=2,ISNUMBER(VALUE(MID(G131,1,1))),IF((LEN(G131)-1)=2,ISNUMBER(VALUE(MID(G131,2,1))),TRUE),VALUE(MID(G131,1,(LEN(G131)-1)))&lt;24),VALUE(MID(G131,1,(LEN(G131)-1)))/24,-1)),-1)))</x:f>
      </x:c>
      <x:c r="J131" s="76" t="n">
        <x:f>IF(OR(E131="",E131="В"),0,IF(OR(E131=$B$42,E131=$B$43,E131=$B$44,E131=$B$45,E131=$B$46),INDEX($G$42:$G$46,MATCH(E131,$B$42:$B$46,0)),$D$7))</x:f>
        <x:v>0</x:v>
      </x:c>
      <x:c r="K131" s="77" t="n">
        <x:f>IF(OR(L131="",L131="Выходной"),0,IF(L131="Готово",ROUND(24*MOD(I131-H131,1)-J131/60,10),"Проверить"))</x:f>
        <x:v>0</x:v>
      </x:c>
      <x:c r="L131" s="78" t="str">
        <x:f>IF(E131="","",IF(E131="В","Выходной",IF(LEN(TRIM($B$30))=0,"Нет имени",IF(COUNTIFS($B$10:$B$33,$B$30)&gt;1,"Повтор имени",IF(OR(E131=$B$42,E131=$B$43,E131=$B$44,E131=$B$45,E131=$B$46),IF(INDEX($I$42:$I$46,MATCH(E131,$B$42:$B$46,0))="Готово","Готово","Проверьте смену"),IF(OR(IFERROR(SEARCH("-",E131),0)=0,IFERROR(SEARCH("-",E131,SEARCH("-",E131)+1),0)&gt;0),"Нет кода",IF(OR(H131&lt;0,I131&lt;0),"Неверное время",IF(H131=I131,"Начало равно концу",IF(NOT(ISNUMBER($D$7)),"Проверьте перерыв",IF(OR($D$7&lt;0,$D$7&lt;&gt;INT($D$7)),"Проверьте перерыв",IF($D$7&gt;=ROUND(MOD(I131-H131,1)*1440,8),"Перерыв не меньше смены","Готово")))))))))))</x:f>
      </x:c>
      <x:c r="M131" s="3"/>
    </x:row>
    <x:row r="132" ht="30" customHeight="1">
      <x:c r="A132" s="3"/>
      <x:c r="B132" s="73" t="str">
        <x:f>IF($B$30="","",$B$30)</x:f>
      </x:c>
      <x:c r="C132" s="74" t="n">
        <x:f>IF(J$8="","",J$8)</x:f>
        <x:v>46355</x:v>
      </x:c>
      <x:c r="D132" s="73" t="str">
        <x:f>IF(J30="","",J30)</x:f>
      </x:c>
      <x:c r="E132" s="73" t="str">
        <x:f>IFERROR(UPPER(CONCATENATE("",SUBSTITUTE(CONCATENATE("",SUBSTITUTE(CONCATENATE("",SUBSTITUTE(TRIM(CONCATENATE("",D132))," ","")),"–","-")),"—","-"))),CONCATENATE("",D132))</x:f>
      </x:c>
      <x:c r="F132" s="73" t="str">
        <x:f>IFERROR(LEFT(CONCATENATE("[",E132),SEARCH("-",E132)),"")</x:f>
      </x:c>
      <x:c r="G132" s="73" t="str">
        <x:f>IFERROR(MID(CONCATENATE(E132,"]"),SEARCH("-",E132)+1,32),"")</x:f>
      </x:c>
      <x:c r="H132" s="75" t="str">
        <x:f>IF(OR(E132="",E132="В"),"",IF(OR(E132=$B$42,E132=$B$43,E132=$B$44,E132=$B$45,E132=$B$46),INDEX($E$42:$E$46,MATCH(E132,$B$42:$B$46,0)),IFERROR(IF(ISNUMBER(SEARCH(":",F132)),IF(AND(OR((LEN(F132)-1)=4,(LEN(F132)-1)=5),MID(F132,1+(LEN(F132)-1)-2,1)=":",ISNUMBER(VALUE(MID(F132,2,1))),IF((LEN(F132)-1)=5,ISNUMBER(VALUE(MID(F132,3,1))),TRUE),ISNUMBER(VALUE(MID(F132,1+(LEN(F132)-1)-1,1))),ISNUMBER(VALUE(MID(F132,1+(LEN(F132)-1),1))),VALUE(MID(F132,2,(LEN(F132)-1)-3))&lt;24,VALUE(MID(F132,1+(LEN(F132)-1)-1,2))&lt;60),VALUE(MID(F132,2,(LEN(F132)-1)-3))/24+VALUE(MID(F132,1+(LEN(F132)-1)-1,2))/1440,-1),IF(AND((LEN(F132)-1)&gt;=1,(LEN(F132)-1)&lt;=2,ISNUMBER(VALUE(MID(F132,2,1))),IF((LEN(F132)-1)=2,ISNUMBER(VALUE(MID(F132,3,1))),TRUE),VALUE(MID(F132,2,(LEN(F132)-1)))&lt;24),VALUE(MID(F132,2,(LEN(F132)-1)))/24,-1)),-1)))</x:f>
      </x:c>
      <x:c r="I132" s="75" t="str">
        <x:f>IF(OR(E132="",E132="В"),"",IF(OR(E132=$B$42,E132=$B$43,E132=$B$44,E132=$B$45,E132=$B$46),INDEX($F$42:$F$46,MATCH(E132,$B$42:$B$46,0)),IFERROR(IF(ISNUMBER(SEARCH(":",G132)),IF(AND(OR((LEN(G132)-1)=4,(LEN(G132)-1)=5),MID(G132,0+(LEN(G132)-1)-2,1)=":",ISNUMBER(VALUE(MID(G132,1,1))),IF((LEN(G132)-1)=5,ISNUMBER(VALUE(MID(G132,2,1))),TRUE),ISNUMBER(VALUE(MID(G132,0+(LEN(G132)-1)-1,1))),ISNUMBER(VALUE(MID(G132,0+(LEN(G132)-1),1))),VALUE(MID(G132,1,(LEN(G132)-1)-3))&lt;24,VALUE(MID(G132,0+(LEN(G132)-1)-1,2))&lt;60),VALUE(MID(G132,1,(LEN(G132)-1)-3))/24+VALUE(MID(G132,0+(LEN(G132)-1)-1,2))/1440,-1),IF(AND((LEN(G132)-1)&gt;=1,(LEN(G132)-1)&lt;=2,ISNUMBER(VALUE(MID(G132,1,1))),IF((LEN(G132)-1)=2,ISNUMBER(VALUE(MID(G132,2,1))),TRUE),VALUE(MID(G132,1,(LEN(G132)-1)))&lt;24),VALUE(MID(G132,1,(LEN(G132)-1)))/24,-1)),-1)))</x:f>
      </x:c>
      <x:c r="J132" s="76" t="n">
        <x:f>IF(OR(E132="",E132="В"),0,IF(OR(E132=$B$42,E132=$B$43,E132=$B$44,E132=$B$45,E132=$B$46),INDEX($G$42:$G$46,MATCH(E132,$B$42:$B$46,0)),$D$7))</x:f>
        <x:v>0</x:v>
      </x:c>
      <x:c r="K132" s="77" t="n">
        <x:f>IF(OR(L132="",L132="Выходной"),0,IF(L132="Готово",ROUND(24*MOD(I132-H132,1)-J132/60,10),"Проверить"))</x:f>
        <x:v>0</x:v>
      </x:c>
      <x:c r="L132" s="78" t="str">
        <x:f>IF(E132="","",IF(E132="В","Выходной",IF(LEN(TRIM($B$30))=0,"Нет имени",IF(COUNTIFS($B$10:$B$33,$B$30)&gt;1,"Повтор имени",IF(OR(E132=$B$42,E132=$B$43,E132=$B$44,E132=$B$45,E132=$B$46),IF(INDEX($I$42:$I$46,MATCH(E132,$B$42:$B$46,0))="Готово","Готово","Проверьте смену"),IF(OR(IFERROR(SEARCH("-",E132),0)=0,IFERROR(SEARCH("-",E132,SEARCH("-",E132)+1),0)&gt;0),"Нет кода",IF(OR(H132&lt;0,I132&lt;0),"Неверное время",IF(H132=I132,"Начало равно концу",IF(NOT(ISNUMBER($D$7)),"Проверьте перерыв",IF(OR($D$7&lt;0,$D$7&lt;&gt;INT($D$7)),"Проверьте перерыв",IF($D$7&gt;=ROUND(MOD(I132-H132,1)*1440,8),"Перерыв не меньше смены","Готово")))))))))))</x:f>
      </x:c>
      <x:c r="M132" s="3"/>
    </x:row>
    <x:row r="133" ht="30" customHeight="1">
      <x:c r="A133" s="3"/>
      <x:c r="B133" s="73" t="str">
        <x:f>IF($B$32="","",$B$32)</x:f>
      </x:c>
      <x:c r="C133" s="74" t="n">
        <x:f>IF(D$8="","",D$8)</x:f>
        <x:v>46349</x:v>
      </x:c>
      <x:c r="D133" s="73" t="str">
        <x:f>IF(D32="","",D32)</x:f>
      </x:c>
      <x:c r="E133" s="73" t="str">
        <x:f>IFERROR(UPPER(CONCATENATE("",SUBSTITUTE(CONCATENATE("",SUBSTITUTE(CONCATENATE("",SUBSTITUTE(TRIM(CONCATENATE("",D133))," ","")),"–","-")),"—","-"))),CONCATENATE("",D133))</x:f>
      </x:c>
      <x:c r="F133" s="73" t="str">
        <x:f>IFERROR(LEFT(CONCATENATE("[",E133),SEARCH("-",E133)),"")</x:f>
      </x:c>
      <x:c r="G133" s="73" t="str">
        <x:f>IFERROR(MID(CONCATENATE(E133,"]"),SEARCH("-",E133)+1,32),"")</x:f>
      </x:c>
      <x:c r="H133" s="75" t="str">
        <x:f>IF(OR(E133="",E133="В"),"",IF(OR(E133=$B$42,E133=$B$43,E133=$B$44,E133=$B$45,E133=$B$46),INDEX($E$42:$E$46,MATCH(E133,$B$42:$B$46,0)),IFERROR(IF(ISNUMBER(SEARCH(":",F133)),IF(AND(OR((LEN(F133)-1)=4,(LEN(F133)-1)=5),MID(F133,1+(LEN(F133)-1)-2,1)=":",ISNUMBER(VALUE(MID(F133,2,1))),IF((LEN(F133)-1)=5,ISNUMBER(VALUE(MID(F133,3,1))),TRUE),ISNUMBER(VALUE(MID(F133,1+(LEN(F133)-1)-1,1))),ISNUMBER(VALUE(MID(F133,1+(LEN(F133)-1),1))),VALUE(MID(F133,2,(LEN(F133)-1)-3))&lt;24,VALUE(MID(F133,1+(LEN(F133)-1)-1,2))&lt;60),VALUE(MID(F133,2,(LEN(F133)-1)-3))/24+VALUE(MID(F133,1+(LEN(F133)-1)-1,2))/1440,-1),IF(AND((LEN(F133)-1)&gt;=1,(LEN(F133)-1)&lt;=2,ISNUMBER(VALUE(MID(F133,2,1))),IF((LEN(F133)-1)=2,ISNUMBER(VALUE(MID(F133,3,1))),TRUE),VALUE(MID(F133,2,(LEN(F133)-1)))&lt;24),VALUE(MID(F133,2,(LEN(F133)-1)))/24,-1)),-1)))</x:f>
      </x:c>
      <x:c r="I133" s="75" t="str">
        <x:f>IF(OR(E133="",E133="В"),"",IF(OR(E133=$B$42,E133=$B$43,E133=$B$44,E133=$B$45,E133=$B$46),INDEX($F$42:$F$46,MATCH(E133,$B$42:$B$46,0)),IFERROR(IF(ISNUMBER(SEARCH(":",G133)),IF(AND(OR((LEN(G133)-1)=4,(LEN(G133)-1)=5),MID(G133,0+(LEN(G133)-1)-2,1)=":",ISNUMBER(VALUE(MID(G133,1,1))),IF((LEN(G133)-1)=5,ISNUMBER(VALUE(MID(G133,2,1))),TRUE),ISNUMBER(VALUE(MID(G133,0+(LEN(G133)-1)-1,1))),ISNUMBER(VALUE(MID(G133,0+(LEN(G133)-1),1))),VALUE(MID(G133,1,(LEN(G133)-1)-3))&lt;24,VALUE(MID(G133,0+(LEN(G133)-1)-1,2))&lt;60),VALUE(MID(G133,1,(LEN(G133)-1)-3))/24+VALUE(MID(G133,0+(LEN(G133)-1)-1,2))/1440,-1),IF(AND((LEN(G133)-1)&gt;=1,(LEN(G133)-1)&lt;=2,ISNUMBER(VALUE(MID(G133,1,1))),IF((LEN(G133)-1)=2,ISNUMBER(VALUE(MID(G133,2,1))),TRUE),VALUE(MID(G133,1,(LEN(G133)-1)))&lt;24),VALUE(MID(G133,1,(LEN(G133)-1)))/24,-1)),-1)))</x:f>
      </x:c>
      <x:c r="J133" s="76" t="n">
        <x:f>IF(OR(E133="",E133="В"),0,IF(OR(E133=$B$42,E133=$B$43,E133=$B$44,E133=$B$45,E133=$B$46),INDEX($G$42:$G$46,MATCH(E133,$B$42:$B$46,0)),$D$7))</x:f>
        <x:v>0</x:v>
      </x:c>
      <x:c r="K133" s="77" t="n">
        <x:f>IF(OR(L133="",L133="Выходной"),0,IF(L133="Готово",ROUND(24*MOD(I133-H133,1)-J133/60,10),"Проверить"))</x:f>
        <x:v>0</x:v>
      </x:c>
      <x:c r="L133" s="78" t="str">
        <x:f>IF(E133="","",IF(E133="В","Выходной",IF(LEN(TRIM($B$32))=0,"Нет имени",IF(COUNTIFS($B$10:$B$33,$B$32)&gt;1,"Повтор имени",IF(OR(E133=$B$42,E133=$B$43,E133=$B$44,E133=$B$45,E133=$B$46),IF(INDEX($I$42:$I$46,MATCH(E133,$B$42:$B$46,0))="Готово","Готово","Проверьте смену"),IF(OR(IFERROR(SEARCH("-",E133),0)=0,IFERROR(SEARCH("-",E133,SEARCH("-",E133)+1),0)&gt;0),"Нет кода",IF(OR(H133&lt;0,I133&lt;0),"Неверное время",IF(H133=I133,"Начало равно концу",IF(NOT(ISNUMBER($D$7)),"Проверьте перерыв",IF(OR($D$7&lt;0,$D$7&lt;&gt;INT($D$7)),"Проверьте перерыв",IF($D$7&gt;=ROUND(MOD(I133-H133,1)*1440,8),"Перерыв не меньше смены","Готово")))))))))))</x:f>
      </x:c>
      <x:c r="M133" s="3"/>
    </x:row>
    <x:row r="134" ht="30" customHeight="1">
      <x:c r="A134" s="3"/>
      <x:c r="B134" s="73" t="str">
        <x:f>IF($B$32="","",$B$32)</x:f>
      </x:c>
      <x:c r="C134" s="74" t="n">
        <x:f>IF(E$8="","",E$8)</x:f>
        <x:v>46350</x:v>
      </x:c>
      <x:c r="D134" s="73" t="str">
        <x:f>IF(E32="","",E32)</x:f>
      </x:c>
      <x:c r="E134" s="73" t="str">
        <x:f>IFERROR(UPPER(CONCATENATE("",SUBSTITUTE(CONCATENATE("",SUBSTITUTE(CONCATENATE("",SUBSTITUTE(TRIM(CONCATENATE("",D134))," ","")),"–","-")),"—","-"))),CONCATENATE("",D134))</x:f>
      </x:c>
      <x:c r="F134" s="73" t="str">
        <x:f>IFERROR(LEFT(CONCATENATE("[",E134),SEARCH("-",E134)),"")</x:f>
      </x:c>
      <x:c r="G134" s="73" t="str">
        <x:f>IFERROR(MID(CONCATENATE(E134,"]"),SEARCH("-",E134)+1,32),"")</x:f>
      </x:c>
      <x:c r="H134" s="75" t="str">
        <x:f>IF(OR(E134="",E134="В"),"",IF(OR(E134=$B$42,E134=$B$43,E134=$B$44,E134=$B$45,E134=$B$46),INDEX($E$42:$E$46,MATCH(E134,$B$42:$B$46,0)),IFERROR(IF(ISNUMBER(SEARCH(":",F134)),IF(AND(OR((LEN(F134)-1)=4,(LEN(F134)-1)=5),MID(F134,1+(LEN(F134)-1)-2,1)=":",ISNUMBER(VALUE(MID(F134,2,1))),IF((LEN(F134)-1)=5,ISNUMBER(VALUE(MID(F134,3,1))),TRUE),ISNUMBER(VALUE(MID(F134,1+(LEN(F134)-1)-1,1))),ISNUMBER(VALUE(MID(F134,1+(LEN(F134)-1),1))),VALUE(MID(F134,2,(LEN(F134)-1)-3))&lt;24,VALUE(MID(F134,1+(LEN(F134)-1)-1,2))&lt;60),VALUE(MID(F134,2,(LEN(F134)-1)-3))/24+VALUE(MID(F134,1+(LEN(F134)-1)-1,2))/1440,-1),IF(AND((LEN(F134)-1)&gt;=1,(LEN(F134)-1)&lt;=2,ISNUMBER(VALUE(MID(F134,2,1))),IF((LEN(F134)-1)=2,ISNUMBER(VALUE(MID(F134,3,1))),TRUE),VALUE(MID(F134,2,(LEN(F134)-1)))&lt;24),VALUE(MID(F134,2,(LEN(F134)-1)))/24,-1)),-1)))</x:f>
      </x:c>
      <x:c r="I134" s="75" t="str">
        <x:f>IF(OR(E134="",E134="В"),"",IF(OR(E134=$B$42,E134=$B$43,E134=$B$44,E134=$B$45,E134=$B$46),INDEX($F$42:$F$46,MATCH(E134,$B$42:$B$46,0)),IFERROR(IF(ISNUMBER(SEARCH(":",G134)),IF(AND(OR((LEN(G134)-1)=4,(LEN(G134)-1)=5),MID(G134,0+(LEN(G134)-1)-2,1)=":",ISNUMBER(VALUE(MID(G134,1,1))),IF((LEN(G134)-1)=5,ISNUMBER(VALUE(MID(G134,2,1))),TRUE),ISNUMBER(VALUE(MID(G134,0+(LEN(G134)-1)-1,1))),ISNUMBER(VALUE(MID(G134,0+(LEN(G134)-1),1))),VALUE(MID(G134,1,(LEN(G134)-1)-3))&lt;24,VALUE(MID(G134,0+(LEN(G134)-1)-1,2))&lt;60),VALUE(MID(G134,1,(LEN(G134)-1)-3))/24+VALUE(MID(G134,0+(LEN(G134)-1)-1,2))/1440,-1),IF(AND((LEN(G134)-1)&gt;=1,(LEN(G134)-1)&lt;=2,ISNUMBER(VALUE(MID(G134,1,1))),IF((LEN(G134)-1)=2,ISNUMBER(VALUE(MID(G134,2,1))),TRUE),VALUE(MID(G134,1,(LEN(G134)-1)))&lt;24),VALUE(MID(G134,1,(LEN(G134)-1)))/24,-1)),-1)))</x:f>
      </x:c>
      <x:c r="J134" s="76" t="n">
        <x:f>IF(OR(E134="",E134="В"),0,IF(OR(E134=$B$42,E134=$B$43,E134=$B$44,E134=$B$45,E134=$B$46),INDEX($G$42:$G$46,MATCH(E134,$B$42:$B$46,0)),$D$7))</x:f>
        <x:v>0</x:v>
      </x:c>
      <x:c r="K134" s="77" t="n">
        <x:f>IF(OR(L134="",L134="Выходной"),0,IF(L134="Готово",ROUND(24*MOD(I134-H134,1)-J134/60,10),"Проверить"))</x:f>
        <x:v>0</x:v>
      </x:c>
      <x:c r="L134" s="78" t="str">
        <x:f>IF(E134="","",IF(E134="В","Выходной",IF(LEN(TRIM($B$32))=0,"Нет имени",IF(COUNTIFS($B$10:$B$33,$B$32)&gt;1,"Повтор имени",IF(OR(E134=$B$42,E134=$B$43,E134=$B$44,E134=$B$45,E134=$B$46),IF(INDEX($I$42:$I$46,MATCH(E134,$B$42:$B$46,0))="Готово","Готово","Проверьте смену"),IF(OR(IFERROR(SEARCH("-",E134),0)=0,IFERROR(SEARCH("-",E134,SEARCH("-",E134)+1),0)&gt;0),"Нет кода",IF(OR(H134&lt;0,I134&lt;0),"Неверное время",IF(H134=I134,"Начало равно концу",IF(NOT(ISNUMBER($D$7)),"Проверьте перерыв",IF(OR($D$7&lt;0,$D$7&lt;&gt;INT($D$7)),"Проверьте перерыв",IF($D$7&gt;=ROUND(MOD(I134-H134,1)*1440,8),"Перерыв не меньше смены","Готово")))))))))))</x:f>
      </x:c>
      <x:c r="M134" s="3"/>
    </x:row>
    <x:row r="135" ht="30" customHeight="1">
      <x:c r="A135" s="3"/>
      <x:c r="B135" s="73" t="str">
        <x:f>IF($B$32="","",$B$32)</x:f>
      </x:c>
      <x:c r="C135" s="74" t="n">
        <x:f>IF(F$8="","",F$8)</x:f>
        <x:v>46351</x:v>
      </x:c>
      <x:c r="D135" s="73" t="str">
        <x:f>IF(F32="","",F32)</x:f>
      </x:c>
      <x:c r="E135" s="73" t="str">
        <x:f>IFERROR(UPPER(CONCATENATE("",SUBSTITUTE(CONCATENATE("",SUBSTITUTE(CONCATENATE("",SUBSTITUTE(TRIM(CONCATENATE("",D135))," ","")),"–","-")),"—","-"))),CONCATENATE("",D135))</x:f>
      </x:c>
      <x:c r="F135" s="73" t="str">
        <x:f>IFERROR(LEFT(CONCATENATE("[",E135),SEARCH("-",E135)),"")</x:f>
      </x:c>
      <x:c r="G135" s="73" t="str">
        <x:f>IFERROR(MID(CONCATENATE(E135,"]"),SEARCH("-",E135)+1,32),"")</x:f>
      </x:c>
      <x:c r="H135" s="75" t="str">
        <x:f>IF(OR(E135="",E135="В"),"",IF(OR(E135=$B$42,E135=$B$43,E135=$B$44,E135=$B$45,E135=$B$46),INDEX($E$42:$E$46,MATCH(E135,$B$42:$B$46,0)),IFERROR(IF(ISNUMBER(SEARCH(":",F135)),IF(AND(OR((LEN(F135)-1)=4,(LEN(F135)-1)=5),MID(F135,1+(LEN(F135)-1)-2,1)=":",ISNUMBER(VALUE(MID(F135,2,1))),IF((LEN(F135)-1)=5,ISNUMBER(VALUE(MID(F135,3,1))),TRUE),ISNUMBER(VALUE(MID(F135,1+(LEN(F135)-1)-1,1))),ISNUMBER(VALUE(MID(F135,1+(LEN(F135)-1),1))),VALUE(MID(F135,2,(LEN(F135)-1)-3))&lt;24,VALUE(MID(F135,1+(LEN(F135)-1)-1,2))&lt;60),VALUE(MID(F135,2,(LEN(F135)-1)-3))/24+VALUE(MID(F135,1+(LEN(F135)-1)-1,2))/1440,-1),IF(AND((LEN(F135)-1)&gt;=1,(LEN(F135)-1)&lt;=2,ISNUMBER(VALUE(MID(F135,2,1))),IF((LEN(F135)-1)=2,ISNUMBER(VALUE(MID(F135,3,1))),TRUE),VALUE(MID(F135,2,(LEN(F135)-1)))&lt;24),VALUE(MID(F135,2,(LEN(F135)-1)))/24,-1)),-1)))</x:f>
      </x:c>
      <x:c r="I135" s="75" t="str">
        <x:f>IF(OR(E135="",E135="В"),"",IF(OR(E135=$B$42,E135=$B$43,E135=$B$44,E135=$B$45,E135=$B$46),INDEX($F$42:$F$46,MATCH(E135,$B$42:$B$46,0)),IFERROR(IF(ISNUMBER(SEARCH(":",G135)),IF(AND(OR((LEN(G135)-1)=4,(LEN(G135)-1)=5),MID(G135,0+(LEN(G135)-1)-2,1)=":",ISNUMBER(VALUE(MID(G135,1,1))),IF((LEN(G135)-1)=5,ISNUMBER(VALUE(MID(G135,2,1))),TRUE),ISNUMBER(VALUE(MID(G135,0+(LEN(G135)-1)-1,1))),ISNUMBER(VALUE(MID(G135,0+(LEN(G135)-1),1))),VALUE(MID(G135,1,(LEN(G135)-1)-3))&lt;24,VALUE(MID(G135,0+(LEN(G135)-1)-1,2))&lt;60),VALUE(MID(G135,1,(LEN(G135)-1)-3))/24+VALUE(MID(G135,0+(LEN(G135)-1)-1,2))/1440,-1),IF(AND((LEN(G135)-1)&gt;=1,(LEN(G135)-1)&lt;=2,ISNUMBER(VALUE(MID(G135,1,1))),IF((LEN(G135)-1)=2,ISNUMBER(VALUE(MID(G135,2,1))),TRUE),VALUE(MID(G135,1,(LEN(G135)-1)))&lt;24),VALUE(MID(G135,1,(LEN(G135)-1)))/24,-1)),-1)))</x:f>
      </x:c>
      <x:c r="J135" s="76" t="n">
        <x:f>IF(OR(E135="",E135="В"),0,IF(OR(E135=$B$42,E135=$B$43,E135=$B$44,E135=$B$45,E135=$B$46),INDEX($G$42:$G$46,MATCH(E135,$B$42:$B$46,0)),$D$7))</x:f>
        <x:v>0</x:v>
      </x:c>
      <x:c r="K135" s="77" t="n">
        <x:f>IF(OR(L135="",L135="Выходной"),0,IF(L135="Готово",ROUND(24*MOD(I135-H135,1)-J135/60,10),"Проверить"))</x:f>
        <x:v>0</x:v>
      </x:c>
      <x:c r="L135" s="78" t="str">
        <x:f>IF(E135="","",IF(E135="В","Выходной",IF(LEN(TRIM($B$32))=0,"Нет имени",IF(COUNTIFS($B$10:$B$33,$B$32)&gt;1,"Повтор имени",IF(OR(E135=$B$42,E135=$B$43,E135=$B$44,E135=$B$45,E135=$B$46),IF(INDEX($I$42:$I$46,MATCH(E135,$B$42:$B$46,0))="Готово","Готово","Проверьте смену"),IF(OR(IFERROR(SEARCH("-",E135),0)=0,IFERROR(SEARCH("-",E135,SEARCH("-",E135)+1),0)&gt;0),"Нет кода",IF(OR(H135&lt;0,I135&lt;0),"Неверное время",IF(H135=I135,"Начало равно концу",IF(NOT(ISNUMBER($D$7)),"Проверьте перерыв",IF(OR($D$7&lt;0,$D$7&lt;&gt;INT($D$7)),"Проверьте перерыв",IF($D$7&gt;=ROUND(MOD(I135-H135,1)*1440,8),"Перерыв не меньше смены","Готово")))))))))))</x:f>
      </x:c>
      <x:c r="M135" s="3"/>
    </x:row>
    <x:row r="136" ht="30" customHeight="1">
      <x:c r="A136" s="3"/>
      <x:c r="B136" s="73" t="str">
        <x:f>IF($B$32="","",$B$32)</x:f>
      </x:c>
      <x:c r="C136" s="74" t="n">
        <x:f>IF(G$8="","",G$8)</x:f>
        <x:v>46352</x:v>
      </x:c>
      <x:c r="D136" s="73" t="str">
        <x:f>IF(G32="","",G32)</x:f>
      </x:c>
      <x:c r="E136" s="73" t="str">
        <x:f>IFERROR(UPPER(CONCATENATE("",SUBSTITUTE(CONCATENATE("",SUBSTITUTE(CONCATENATE("",SUBSTITUTE(TRIM(CONCATENATE("",D136))," ","")),"–","-")),"—","-"))),CONCATENATE("",D136))</x:f>
      </x:c>
      <x:c r="F136" s="73" t="str">
        <x:f>IFERROR(LEFT(CONCATENATE("[",E136),SEARCH("-",E136)),"")</x:f>
      </x:c>
      <x:c r="G136" s="73" t="str">
        <x:f>IFERROR(MID(CONCATENATE(E136,"]"),SEARCH("-",E136)+1,32),"")</x:f>
      </x:c>
      <x:c r="H136" s="75" t="str">
        <x:f>IF(OR(E136="",E136="В"),"",IF(OR(E136=$B$42,E136=$B$43,E136=$B$44,E136=$B$45,E136=$B$46),INDEX($E$42:$E$46,MATCH(E136,$B$42:$B$46,0)),IFERROR(IF(ISNUMBER(SEARCH(":",F136)),IF(AND(OR((LEN(F136)-1)=4,(LEN(F136)-1)=5),MID(F136,1+(LEN(F136)-1)-2,1)=":",ISNUMBER(VALUE(MID(F136,2,1))),IF((LEN(F136)-1)=5,ISNUMBER(VALUE(MID(F136,3,1))),TRUE),ISNUMBER(VALUE(MID(F136,1+(LEN(F136)-1)-1,1))),ISNUMBER(VALUE(MID(F136,1+(LEN(F136)-1),1))),VALUE(MID(F136,2,(LEN(F136)-1)-3))&lt;24,VALUE(MID(F136,1+(LEN(F136)-1)-1,2))&lt;60),VALUE(MID(F136,2,(LEN(F136)-1)-3))/24+VALUE(MID(F136,1+(LEN(F136)-1)-1,2))/1440,-1),IF(AND((LEN(F136)-1)&gt;=1,(LEN(F136)-1)&lt;=2,ISNUMBER(VALUE(MID(F136,2,1))),IF((LEN(F136)-1)=2,ISNUMBER(VALUE(MID(F136,3,1))),TRUE),VALUE(MID(F136,2,(LEN(F136)-1)))&lt;24),VALUE(MID(F136,2,(LEN(F136)-1)))/24,-1)),-1)))</x:f>
      </x:c>
      <x:c r="I136" s="75" t="str">
        <x:f>IF(OR(E136="",E136="В"),"",IF(OR(E136=$B$42,E136=$B$43,E136=$B$44,E136=$B$45,E136=$B$46),INDEX($F$42:$F$46,MATCH(E136,$B$42:$B$46,0)),IFERROR(IF(ISNUMBER(SEARCH(":",G136)),IF(AND(OR((LEN(G136)-1)=4,(LEN(G136)-1)=5),MID(G136,0+(LEN(G136)-1)-2,1)=":",ISNUMBER(VALUE(MID(G136,1,1))),IF((LEN(G136)-1)=5,ISNUMBER(VALUE(MID(G136,2,1))),TRUE),ISNUMBER(VALUE(MID(G136,0+(LEN(G136)-1)-1,1))),ISNUMBER(VALUE(MID(G136,0+(LEN(G136)-1),1))),VALUE(MID(G136,1,(LEN(G136)-1)-3))&lt;24,VALUE(MID(G136,0+(LEN(G136)-1)-1,2))&lt;60),VALUE(MID(G136,1,(LEN(G136)-1)-3))/24+VALUE(MID(G136,0+(LEN(G136)-1)-1,2))/1440,-1),IF(AND((LEN(G136)-1)&gt;=1,(LEN(G136)-1)&lt;=2,ISNUMBER(VALUE(MID(G136,1,1))),IF((LEN(G136)-1)=2,ISNUMBER(VALUE(MID(G136,2,1))),TRUE),VALUE(MID(G136,1,(LEN(G136)-1)))&lt;24),VALUE(MID(G136,1,(LEN(G136)-1)))/24,-1)),-1)))</x:f>
      </x:c>
      <x:c r="J136" s="76" t="n">
        <x:f>IF(OR(E136="",E136="В"),0,IF(OR(E136=$B$42,E136=$B$43,E136=$B$44,E136=$B$45,E136=$B$46),INDEX($G$42:$G$46,MATCH(E136,$B$42:$B$46,0)),$D$7))</x:f>
        <x:v>0</x:v>
      </x:c>
      <x:c r="K136" s="77" t="n">
        <x:f>IF(OR(L136="",L136="Выходной"),0,IF(L136="Готово",ROUND(24*MOD(I136-H136,1)-J136/60,10),"Проверить"))</x:f>
        <x:v>0</x:v>
      </x:c>
      <x:c r="L136" s="78" t="str">
        <x:f>IF(E136="","",IF(E136="В","Выходной",IF(LEN(TRIM($B$32))=0,"Нет имени",IF(COUNTIFS($B$10:$B$33,$B$32)&gt;1,"Повтор имени",IF(OR(E136=$B$42,E136=$B$43,E136=$B$44,E136=$B$45,E136=$B$46),IF(INDEX($I$42:$I$46,MATCH(E136,$B$42:$B$46,0))="Готово","Готово","Проверьте смену"),IF(OR(IFERROR(SEARCH("-",E136),0)=0,IFERROR(SEARCH("-",E136,SEARCH("-",E136)+1),0)&gt;0),"Нет кода",IF(OR(H136&lt;0,I136&lt;0),"Неверное время",IF(H136=I136,"Начало равно концу",IF(NOT(ISNUMBER($D$7)),"Проверьте перерыв",IF(OR($D$7&lt;0,$D$7&lt;&gt;INT($D$7)),"Проверьте перерыв",IF($D$7&gt;=ROUND(MOD(I136-H136,1)*1440,8),"Перерыв не меньше смены","Готово")))))))))))</x:f>
      </x:c>
      <x:c r="M136" s="3"/>
    </x:row>
    <x:row r="137" ht="30" customHeight="1">
      <x:c r="A137" s="3"/>
      <x:c r="B137" s="73" t="str">
        <x:f>IF($B$32="","",$B$32)</x:f>
      </x:c>
      <x:c r="C137" s="74" t="n">
        <x:f>IF(H$8="","",H$8)</x:f>
        <x:v>46353</x:v>
      </x:c>
      <x:c r="D137" s="73" t="str">
        <x:f>IF(H32="","",H32)</x:f>
      </x:c>
      <x:c r="E137" s="73" t="str">
        <x:f>IFERROR(UPPER(CONCATENATE("",SUBSTITUTE(CONCATENATE("",SUBSTITUTE(CONCATENATE("",SUBSTITUTE(TRIM(CONCATENATE("",D137))," ","")),"–","-")),"—","-"))),CONCATENATE("",D137))</x:f>
      </x:c>
      <x:c r="F137" s="73" t="str">
        <x:f>IFERROR(LEFT(CONCATENATE("[",E137),SEARCH("-",E137)),"")</x:f>
      </x:c>
      <x:c r="G137" s="73" t="str">
        <x:f>IFERROR(MID(CONCATENATE(E137,"]"),SEARCH("-",E137)+1,32),"")</x:f>
      </x:c>
      <x:c r="H137" s="75" t="str">
        <x:f>IF(OR(E137="",E137="В"),"",IF(OR(E137=$B$42,E137=$B$43,E137=$B$44,E137=$B$45,E137=$B$46),INDEX($E$42:$E$46,MATCH(E137,$B$42:$B$46,0)),IFERROR(IF(ISNUMBER(SEARCH(":",F137)),IF(AND(OR((LEN(F137)-1)=4,(LEN(F137)-1)=5),MID(F137,1+(LEN(F137)-1)-2,1)=":",ISNUMBER(VALUE(MID(F137,2,1))),IF((LEN(F137)-1)=5,ISNUMBER(VALUE(MID(F137,3,1))),TRUE),ISNUMBER(VALUE(MID(F137,1+(LEN(F137)-1)-1,1))),ISNUMBER(VALUE(MID(F137,1+(LEN(F137)-1),1))),VALUE(MID(F137,2,(LEN(F137)-1)-3))&lt;24,VALUE(MID(F137,1+(LEN(F137)-1)-1,2))&lt;60),VALUE(MID(F137,2,(LEN(F137)-1)-3))/24+VALUE(MID(F137,1+(LEN(F137)-1)-1,2))/1440,-1),IF(AND((LEN(F137)-1)&gt;=1,(LEN(F137)-1)&lt;=2,ISNUMBER(VALUE(MID(F137,2,1))),IF((LEN(F137)-1)=2,ISNUMBER(VALUE(MID(F137,3,1))),TRUE),VALUE(MID(F137,2,(LEN(F137)-1)))&lt;24),VALUE(MID(F137,2,(LEN(F137)-1)))/24,-1)),-1)))</x:f>
      </x:c>
      <x:c r="I137" s="75" t="str">
        <x:f>IF(OR(E137="",E137="В"),"",IF(OR(E137=$B$42,E137=$B$43,E137=$B$44,E137=$B$45,E137=$B$46),INDEX($F$42:$F$46,MATCH(E137,$B$42:$B$46,0)),IFERROR(IF(ISNUMBER(SEARCH(":",G137)),IF(AND(OR((LEN(G137)-1)=4,(LEN(G137)-1)=5),MID(G137,0+(LEN(G137)-1)-2,1)=":",ISNUMBER(VALUE(MID(G137,1,1))),IF((LEN(G137)-1)=5,ISNUMBER(VALUE(MID(G137,2,1))),TRUE),ISNUMBER(VALUE(MID(G137,0+(LEN(G137)-1)-1,1))),ISNUMBER(VALUE(MID(G137,0+(LEN(G137)-1),1))),VALUE(MID(G137,1,(LEN(G137)-1)-3))&lt;24,VALUE(MID(G137,0+(LEN(G137)-1)-1,2))&lt;60),VALUE(MID(G137,1,(LEN(G137)-1)-3))/24+VALUE(MID(G137,0+(LEN(G137)-1)-1,2))/1440,-1),IF(AND((LEN(G137)-1)&gt;=1,(LEN(G137)-1)&lt;=2,ISNUMBER(VALUE(MID(G137,1,1))),IF((LEN(G137)-1)=2,ISNUMBER(VALUE(MID(G137,2,1))),TRUE),VALUE(MID(G137,1,(LEN(G137)-1)))&lt;24),VALUE(MID(G137,1,(LEN(G137)-1)))/24,-1)),-1)))</x:f>
      </x:c>
      <x:c r="J137" s="76" t="n">
        <x:f>IF(OR(E137="",E137="В"),0,IF(OR(E137=$B$42,E137=$B$43,E137=$B$44,E137=$B$45,E137=$B$46),INDEX($G$42:$G$46,MATCH(E137,$B$42:$B$46,0)),$D$7))</x:f>
        <x:v>0</x:v>
      </x:c>
      <x:c r="K137" s="77" t="n">
        <x:f>IF(OR(L137="",L137="Выходной"),0,IF(L137="Готово",ROUND(24*MOD(I137-H137,1)-J137/60,10),"Проверить"))</x:f>
        <x:v>0</x:v>
      </x:c>
      <x:c r="L137" s="78" t="str">
        <x:f>IF(E137="","",IF(E137="В","Выходной",IF(LEN(TRIM($B$32))=0,"Нет имени",IF(COUNTIFS($B$10:$B$33,$B$32)&gt;1,"Повтор имени",IF(OR(E137=$B$42,E137=$B$43,E137=$B$44,E137=$B$45,E137=$B$46),IF(INDEX($I$42:$I$46,MATCH(E137,$B$42:$B$46,0))="Готово","Готово","Проверьте смену"),IF(OR(IFERROR(SEARCH("-",E137),0)=0,IFERROR(SEARCH("-",E137,SEARCH("-",E137)+1),0)&gt;0),"Нет кода",IF(OR(H137&lt;0,I137&lt;0),"Неверное время",IF(H137=I137,"Начало равно концу",IF(NOT(ISNUMBER($D$7)),"Проверьте перерыв",IF(OR($D$7&lt;0,$D$7&lt;&gt;INT($D$7)),"Проверьте перерыв",IF($D$7&gt;=ROUND(MOD(I137-H137,1)*1440,8),"Перерыв не меньше смены","Готово")))))))))))</x:f>
      </x:c>
      <x:c r="M137" s="3"/>
    </x:row>
    <x:row r="138" ht="30" customHeight="1">
      <x:c r="A138" s="3"/>
      <x:c r="B138" s="73" t="str">
        <x:f>IF($B$32="","",$B$32)</x:f>
      </x:c>
      <x:c r="C138" s="74" t="n">
        <x:f>IF(I$8="","",I$8)</x:f>
        <x:v>46354</x:v>
      </x:c>
      <x:c r="D138" s="73" t="str">
        <x:f>IF(I32="","",I32)</x:f>
      </x:c>
      <x:c r="E138" s="73" t="str">
        <x:f>IFERROR(UPPER(CONCATENATE("",SUBSTITUTE(CONCATENATE("",SUBSTITUTE(CONCATENATE("",SUBSTITUTE(TRIM(CONCATENATE("",D138))," ","")),"–","-")),"—","-"))),CONCATENATE("",D138))</x:f>
      </x:c>
      <x:c r="F138" s="73" t="str">
        <x:f>IFERROR(LEFT(CONCATENATE("[",E138),SEARCH("-",E138)),"")</x:f>
      </x:c>
      <x:c r="G138" s="73" t="str">
        <x:f>IFERROR(MID(CONCATENATE(E138,"]"),SEARCH("-",E138)+1,32),"")</x:f>
      </x:c>
      <x:c r="H138" s="75" t="str">
        <x:f>IF(OR(E138="",E138="В"),"",IF(OR(E138=$B$42,E138=$B$43,E138=$B$44,E138=$B$45,E138=$B$46),INDEX($E$42:$E$46,MATCH(E138,$B$42:$B$46,0)),IFERROR(IF(ISNUMBER(SEARCH(":",F138)),IF(AND(OR((LEN(F138)-1)=4,(LEN(F138)-1)=5),MID(F138,1+(LEN(F138)-1)-2,1)=":",ISNUMBER(VALUE(MID(F138,2,1))),IF((LEN(F138)-1)=5,ISNUMBER(VALUE(MID(F138,3,1))),TRUE),ISNUMBER(VALUE(MID(F138,1+(LEN(F138)-1)-1,1))),ISNUMBER(VALUE(MID(F138,1+(LEN(F138)-1),1))),VALUE(MID(F138,2,(LEN(F138)-1)-3))&lt;24,VALUE(MID(F138,1+(LEN(F138)-1)-1,2))&lt;60),VALUE(MID(F138,2,(LEN(F138)-1)-3))/24+VALUE(MID(F138,1+(LEN(F138)-1)-1,2))/1440,-1),IF(AND((LEN(F138)-1)&gt;=1,(LEN(F138)-1)&lt;=2,ISNUMBER(VALUE(MID(F138,2,1))),IF((LEN(F138)-1)=2,ISNUMBER(VALUE(MID(F138,3,1))),TRUE),VALUE(MID(F138,2,(LEN(F138)-1)))&lt;24),VALUE(MID(F138,2,(LEN(F138)-1)))/24,-1)),-1)))</x:f>
      </x:c>
      <x:c r="I138" s="75" t="str">
        <x:f>IF(OR(E138="",E138="В"),"",IF(OR(E138=$B$42,E138=$B$43,E138=$B$44,E138=$B$45,E138=$B$46),INDEX($F$42:$F$46,MATCH(E138,$B$42:$B$46,0)),IFERROR(IF(ISNUMBER(SEARCH(":",G138)),IF(AND(OR((LEN(G138)-1)=4,(LEN(G138)-1)=5),MID(G138,0+(LEN(G138)-1)-2,1)=":",ISNUMBER(VALUE(MID(G138,1,1))),IF((LEN(G138)-1)=5,ISNUMBER(VALUE(MID(G138,2,1))),TRUE),ISNUMBER(VALUE(MID(G138,0+(LEN(G138)-1)-1,1))),ISNUMBER(VALUE(MID(G138,0+(LEN(G138)-1),1))),VALUE(MID(G138,1,(LEN(G138)-1)-3))&lt;24,VALUE(MID(G138,0+(LEN(G138)-1)-1,2))&lt;60),VALUE(MID(G138,1,(LEN(G138)-1)-3))/24+VALUE(MID(G138,0+(LEN(G138)-1)-1,2))/1440,-1),IF(AND((LEN(G138)-1)&gt;=1,(LEN(G138)-1)&lt;=2,ISNUMBER(VALUE(MID(G138,1,1))),IF((LEN(G138)-1)=2,ISNUMBER(VALUE(MID(G138,2,1))),TRUE),VALUE(MID(G138,1,(LEN(G138)-1)))&lt;24),VALUE(MID(G138,1,(LEN(G138)-1)))/24,-1)),-1)))</x:f>
      </x:c>
      <x:c r="J138" s="76" t="n">
        <x:f>IF(OR(E138="",E138="В"),0,IF(OR(E138=$B$42,E138=$B$43,E138=$B$44,E138=$B$45,E138=$B$46),INDEX($G$42:$G$46,MATCH(E138,$B$42:$B$46,0)),$D$7))</x:f>
        <x:v>0</x:v>
      </x:c>
      <x:c r="K138" s="77" t="n">
        <x:f>IF(OR(L138="",L138="Выходной"),0,IF(L138="Готово",ROUND(24*MOD(I138-H138,1)-J138/60,10),"Проверить"))</x:f>
        <x:v>0</x:v>
      </x:c>
      <x:c r="L138" s="78" t="str">
        <x:f>IF(E138="","",IF(E138="В","Выходной",IF(LEN(TRIM($B$32))=0,"Нет имени",IF(COUNTIFS($B$10:$B$33,$B$32)&gt;1,"Повтор имени",IF(OR(E138=$B$42,E138=$B$43,E138=$B$44,E138=$B$45,E138=$B$46),IF(INDEX($I$42:$I$46,MATCH(E138,$B$42:$B$46,0))="Готово","Готово","Проверьте смену"),IF(OR(IFERROR(SEARCH("-",E138),0)=0,IFERROR(SEARCH("-",E138,SEARCH("-",E138)+1),0)&gt;0),"Нет кода",IF(OR(H138&lt;0,I138&lt;0),"Неверное время",IF(H138=I138,"Начало равно концу",IF(NOT(ISNUMBER($D$7)),"Проверьте перерыв",IF(OR($D$7&lt;0,$D$7&lt;&gt;INT($D$7)),"Проверьте перерыв",IF($D$7&gt;=ROUND(MOD(I138-H138,1)*1440,8),"Перерыв не меньше смены","Готово")))))))))))</x:f>
      </x:c>
      <x:c r="M138" s="3"/>
    </x:row>
    <x:row r="139" ht="30" customHeight="1">
      <x:c r="A139" s="3"/>
      <x:c r="B139" s="73" t="str">
        <x:f>IF($B$32="","",$B$32)</x:f>
      </x:c>
      <x:c r="C139" s="74" t="n">
        <x:f>IF(J$8="","",J$8)</x:f>
        <x:v>46355</x:v>
      </x:c>
      <x:c r="D139" s="73" t="str">
        <x:f>IF(J32="","",J32)</x:f>
      </x:c>
      <x:c r="E139" s="73" t="str">
        <x:f>IFERROR(UPPER(CONCATENATE("",SUBSTITUTE(CONCATENATE("",SUBSTITUTE(CONCATENATE("",SUBSTITUTE(TRIM(CONCATENATE("",D139))," ","")),"–","-")),"—","-"))),CONCATENATE("",D139))</x:f>
      </x:c>
      <x:c r="F139" s="73" t="str">
        <x:f>IFERROR(LEFT(CONCATENATE("[",E139),SEARCH("-",E139)),"")</x:f>
      </x:c>
      <x:c r="G139" s="73" t="str">
        <x:f>IFERROR(MID(CONCATENATE(E139,"]"),SEARCH("-",E139)+1,32),"")</x:f>
      </x:c>
      <x:c r="H139" s="75" t="str">
        <x:f>IF(OR(E139="",E139="В"),"",IF(OR(E139=$B$42,E139=$B$43,E139=$B$44,E139=$B$45,E139=$B$46),INDEX($E$42:$E$46,MATCH(E139,$B$42:$B$46,0)),IFERROR(IF(ISNUMBER(SEARCH(":",F139)),IF(AND(OR((LEN(F139)-1)=4,(LEN(F139)-1)=5),MID(F139,1+(LEN(F139)-1)-2,1)=":",ISNUMBER(VALUE(MID(F139,2,1))),IF((LEN(F139)-1)=5,ISNUMBER(VALUE(MID(F139,3,1))),TRUE),ISNUMBER(VALUE(MID(F139,1+(LEN(F139)-1)-1,1))),ISNUMBER(VALUE(MID(F139,1+(LEN(F139)-1),1))),VALUE(MID(F139,2,(LEN(F139)-1)-3))&lt;24,VALUE(MID(F139,1+(LEN(F139)-1)-1,2))&lt;60),VALUE(MID(F139,2,(LEN(F139)-1)-3))/24+VALUE(MID(F139,1+(LEN(F139)-1)-1,2))/1440,-1),IF(AND((LEN(F139)-1)&gt;=1,(LEN(F139)-1)&lt;=2,ISNUMBER(VALUE(MID(F139,2,1))),IF((LEN(F139)-1)=2,ISNUMBER(VALUE(MID(F139,3,1))),TRUE),VALUE(MID(F139,2,(LEN(F139)-1)))&lt;24),VALUE(MID(F139,2,(LEN(F139)-1)))/24,-1)),-1)))</x:f>
      </x:c>
      <x:c r="I139" s="75" t="str">
        <x:f>IF(OR(E139="",E139="В"),"",IF(OR(E139=$B$42,E139=$B$43,E139=$B$44,E139=$B$45,E139=$B$46),INDEX($F$42:$F$46,MATCH(E139,$B$42:$B$46,0)),IFERROR(IF(ISNUMBER(SEARCH(":",G139)),IF(AND(OR((LEN(G139)-1)=4,(LEN(G139)-1)=5),MID(G139,0+(LEN(G139)-1)-2,1)=":",ISNUMBER(VALUE(MID(G139,1,1))),IF((LEN(G139)-1)=5,ISNUMBER(VALUE(MID(G139,2,1))),TRUE),ISNUMBER(VALUE(MID(G139,0+(LEN(G139)-1)-1,1))),ISNUMBER(VALUE(MID(G139,0+(LEN(G139)-1),1))),VALUE(MID(G139,1,(LEN(G139)-1)-3))&lt;24,VALUE(MID(G139,0+(LEN(G139)-1)-1,2))&lt;60),VALUE(MID(G139,1,(LEN(G139)-1)-3))/24+VALUE(MID(G139,0+(LEN(G139)-1)-1,2))/1440,-1),IF(AND((LEN(G139)-1)&gt;=1,(LEN(G139)-1)&lt;=2,ISNUMBER(VALUE(MID(G139,1,1))),IF((LEN(G139)-1)=2,ISNUMBER(VALUE(MID(G139,2,1))),TRUE),VALUE(MID(G139,1,(LEN(G139)-1)))&lt;24),VALUE(MID(G139,1,(LEN(G139)-1)))/24,-1)),-1)))</x:f>
      </x:c>
      <x:c r="J139" s="76" t="n">
        <x:f>IF(OR(E139="",E139="В"),0,IF(OR(E139=$B$42,E139=$B$43,E139=$B$44,E139=$B$45,E139=$B$46),INDEX($G$42:$G$46,MATCH(E139,$B$42:$B$46,0)),$D$7))</x:f>
        <x:v>0</x:v>
      </x:c>
      <x:c r="K139" s="77" t="n">
        <x:f>IF(OR(L139="",L139="Выходной"),0,IF(L139="Готово",ROUND(24*MOD(I139-H139,1)-J139/60,10),"Проверить"))</x:f>
        <x:v>0</x:v>
      </x:c>
      <x:c r="L139" s="78" t="str">
        <x:f>IF(E139="","",IF(E139="В","Выходной",IF(LEN(TRIM($B$32))=0,"Нет имени",IF(COUNTIFS($B$10:$B$33,$B$32)&gt;1,"Повтор имени",IF(OR(E139=$B$42,E139=$B$43,E139=$B$44,E139=$B$45,E139=$B$46),IF(INDEX($I$42:$I$46,MATCH(E139,$B$42:$B$46,0))="Готово","Готово","Проверьте смену"),IF(OR(IFERROR(SEARCH("-",E139),0)=0,IFERROR(SEARCH("-",E139,SEARCH("-",E139)+1),0)&gt;0),"Нет кода",IF(OR(H139&lt;0,I139&lt;0),"Неверное время",IF(H139=I139,"Начало равно концу",IF(NOT(ISNUMBER($D$7)),"Проверьте перерыв",IF(OR($D$7&lt;0,$D$7&lt;&gt;INT($D$7)),"Проверьте перерыв",IF($D$7&gt;=ROUND(MOD(I139-H139,1)*1440,8),"Перерыв не меньше смены","Готово")))))))))))</x:f>
      </x:c>
      <x:c r="M139" s="3"/>
    </x:row>
  </x:sheetData>
  <x:mergeCells>
    <x:mergeCell ref="B2:L2"/>
    <x:mergeCell ref="B3:L3"/>
    <x:mergeCell ref="B5:C5"/>
    <x:mergeCell ref="E5:F5"/>
    <x:mergeCell ref="G5:H5"/>
    <x:mergeCell ref="I5:L5"/>
    <x:mergeCell ref="B6:L6"/>
    <x:mergeCell ref="B7:C7"/>
    <x:mergeCell ref="E7:L7"/>
    <x:mergeCell ref="B8:B9"/>
    <x:mergeCell ref="C8:C9"/>
    <x:mergeCell ref="K8:K9"/>
    <x:mergeCell ref="L8:L9"/>
    <x:mergeCell ref="B10:B11"/>
    <x:mergeCell ref="C10:C11"/>
    <x:mergeCell ref="K10:K11"/>
    <x:mergeCell ref="L10:L11"/>
    <x:mergeCell ref="B12:B13"/>
    <x:mergeCell ref="C12:C13"/>
    <x:mergeCell ref="K12:K13"/>
    <x:mergeCell ref="L12:L13"/>
    <x:mergeCell ref="B14:B15"/>
    <x:mergeCell ref="C14:C15"/>
    <x:mergeCell ref="K14:K15"/>
    <x:mergeCell ref="L14:L15"/>
    <x:mergeCell ref="B16:B17"/>
    <x:mergeCell ref="C16:C17"/>
    <x:mergeCell ref="K16:K17"/>
    <x:mergeCell ref="L16:L17"/>
    <x:mergeCell ref="B18:B19"/>
    <x:mergeCell ref="C18:C19"/>
    <x:mergeCell ref="K18:K19"/>
    <x:mergeCell ref="L18:L19"/>
    <x:mergeCell ref="B20:B21"/>
    <x:mergeCell ref="C20:C21"/>
    <x:mergeCell ref="K20:K21"/>
    <x:mergeCell ref="L20:L21"/>
    <x:mergeCell ref="B22:B23"/>
    <x:mergeCell ref="C22:C23"/>
    <x:mergeCell ref="K22:K23"/>
    <x:mergeCell ref="L22:L23"/>
    <x:mergeCell ref="B24:B25"/>
    <x:mergeCell ref="C24:C25"/>
    <x:mergeCell ref="K24:K25"/>
    <x:mergeCell ref="L24:L25"/>
    <x:mergeCell ref="B26:B27"/>
    <x:mergeCell ref="C26:C27"/>
    <x:mergeCell ref="K26:K27"/>
    <x:mergeCell ref="L26:L27"/>
    <x:mergeCell ref="B28:B29"/>
    <x:mergeCell ref="C28:C29"/>
    <x:mergeCell ref="K28:K29"/>
    <x:mergeCell ref="L28:L29"/>
    <x:mergeCell ref="B30:B31"/>
    <x:mergeCell ref="C30:C31"/>
    <x:mergeCell ref="K30:K31"/>
    <x:mergeCell ref="L30:L31"/>
    <x:mergeCell ref="B32:B33"/>
    <x:mergeCell ref="C32:C33"/>
    <x:mergeCell ref="K32:K33"/>
    <x:mergeCell ref="L32:L33"/>
    <x:mergeCell ref="B35:C35"/>
    <x:mergeCell ref="B36:C36"/>
    <x:mergeCell ref="B40:L40"/>
    <x:mergeCell ref="C41:D41"/>
    <x:mergeCell ref="I41:L41"/>
    <x:mergeCell ref="C42:D42"/>
    <x:mergeCell ref="I42:L42"/>
    <x:mergeCell ref="C43:D43"/>
    <x:mergeCell ref="I43:L43"/>
    <x:mergeCell ref="C44:D44"/>
    <x:mergeCell ref="I44:L44"/>
    <x:mergeCell ref="C45:D45"/>
    <x:mergeCell ref="I45:L45"/>
    <x:mergeCell ref="C46:D46"/>
    <x:mergeCell ref="I46:L46"/>
    <x:mergeCell ref="B48:L48"/>
    <x:mergeCell ref="B49:L49"/>
    <x:mergeCell ref="B54:L54"/>
  </x:mergeCells>
  <x:conditionalFormatting sqref="B6:L6">
    <x:cfRule type="expression" dxfId="0" priority="1">
      <x:formula>NOT(IF(ISNUMBER($D$5),AND($D$5=INT($D$5),$D$5&gt;=36526,$D$5&lt;=73050,WEEKDAY($D$5,2)=1),FALSE))</x:formula>
    </x:cfRule>
  </x:conditionalFormatting>
  <x:conditionalFormatting sqref="D8:D9">
    <x:cfRule type="expression" dxfId="1" priority="2">
      <x:formula>IF(ISNUMBER(D$8),WEEKDAY(D$8,2)&gt;5,FALSE)</x:formula>
    </x:cfRule>
  </x:conditionalFormatting>
  <x:conditionalFormatting sqref="E8:E9">
    <x:cfRule type="expression" dxfId="2" priority="3">
      <x:formula>IF(ISNUMBER(E$8),WEEKDAY(E$8,2)&gt;5,FALSE)</x:formula>
    </x:cfRule>
  </x:conditionalFormatting>
  <x:conditionalFormatting sqref="F8:F9">
    <x:cfRule type="expression" dxfId="3" priority="4">
      <x:formula>IF(ISNUMBER(F$8),WEEKDAY(F$8,2)&gt;5,FALSE)</x:formula>
    </x:cfRule>
  </x:conditionalFormatting>
  <x:conditionalFormatting sqref="G8:G9">
    <x:cfRule type="expression" dxfId="4" priority="5">
      <x:formula>IF(ISNUMBER(G$8),WEEKDAY(G$8,2)&gt;5,FALSE)</x:formula>
    </x:cfRule>
  </x:conditionalFormatting>
  <x:conditionalFormatting sqref="H8:H9">
    <x:cfRule type="expression" dxfId="5" priority="6">
      <x:formula>IF(ISNUMBER(H$8),WEEKDAY(H$8,2)&gt;5,FALSE)</x:formula>
    </x:cfRule>
  </x:conditionalFormatting>
  <x:conditionalFormatting sqref="I8:I9">
    <x:cfRule type="expression" dxfId="6" priority="7">
      <x:formula>IF(ISNUMBER(I$8),WEEKDAY(I$8,2)&gt;5,FALSE)</x:formula>
    </x:cfRule>
  </x:conditionalFormatting>
  <x:conditionalFormatting sqref="J8:J9">
    <x:cfRule type="expression" dxfId="7" priority="8">
      <x:formula>IF(ISNUMBER(J$8),WEEKDAY(J$8,2)&gt;5,FALSE)</x:formula>
    </x:cfRule>
  </x:conditionalFormatting>
  <x:conditionalFormatting sqref="D10:D11">
    <x:cfRule type="expression" dxfId="8" priority="9">
      <x:formula>AND($L$56&lt;&gt;"",$L$56&lt;&gt;"Готово",$L$56&lt;&gt;"Выходной")</x:formula>
    </x:cfRule>
  </x:conditionalFormatting>
  <x:conditionalFormatting sqref="E10:E11">
    <x:cfRule type="expression" dxfId="9" priority="10">
      <x:formula>AND($L$57&lt;&gt;"",$L$57&lt;&gt;"Готово",$L$57&lt;&gt;"Выходной")</x:formula>
    </x:cfRule>
  </x:conditionalFormatting>
  <x:conditionalFormatting sqref="F10:F11">
    <x:cfRule type="expression" dxfId="10" priority="11">
      <x:formula>AND($L$58&lt;&gt;"",$L$58&lt;&gt;"Готово",$L$58&lt;&gt;"Выходной")</x:formula>
    </x:cfRule>
  </x:conditionalFormatting>
  <x:conditionalFormatting sqref="G10:G11">
    <x:cfRule type="expression" dxfId="11" priority="12">
      <x:formula>AND($L$59&lt;&gt;"",$L$59&lt;&gt;"Готово",$L$59&lt;&gt;"Выходной")</x:formula>
    </x:cfRule>
  </x:conditionalFormatting>
  <x:conditionalFormatting sqref="H10:H11">
    <x:cfRule type="expression" dxfId="12" priority="13">
      <x:formula>AND($L$60&lt;&gt;"",$L$60&lt;&gt;"Готово",$L$60&lt;&gt;"Выходной")</x:formula>
    </x:cfRule>
  </x:conditionalFormatting>
  <x:conditionalFormatting sqref="I10:I11">
    <x:cfRule type="expression" dxfId="13" priority="14">
      <x:formula>AND($L$61&lt;&gt;"",$L$61&lt;&gt;"Готово",$L$61&lt;&gt;"Выходной")</x:formula>
    </x:cfRule>
  </x:conditionalFormatting>
  <x:conditionalFormatting sqref="J10:J11">
    <x:cfRule type="expression" dxfId="14" priority="15">
      <x:formula>AND($L$62&lt;&gt;"",$L$62&lt;&gt;"Готово",$L$62&lt;&gt;"Выходной")</x:formula>
    </x:cfRule>
  </x:conditionalFormatting>
  <x:conditionalFormatting sqref="K10:L11">
    <x:cfRule type="containsText" dxfId="15" priority="16" operator="containsText" text="Проверить"/>
  </x:conditionalFormatting>
  <x:conditionalFormatting sqref="B10:B11">
    <x:cfRule type="expression" dxfId="16" priority="17">
      <x:formula>AND($B10&lt;&gt;"",COUNTIFS($B$10:$B$33,$B10)&gt;1)</x:formula>
    </x:cfRule>
  </x:conditionalFormatting>
  <x:conditionalFormatting sqref="D12:D13">
    <x:cfRule type="expression" dxfId="17" priority="18">
      <x:formula>AND($L$63&lt;&gt;"",$L$63&lt;&gt;"Готово",$L$63&lt;&gt;"Выходной")</x:formula>
    </x:cfRule>
  </x:conditionalFormatting>
  <x:conditionalFormatting sqref="E12:E13">
    <x:cfRule type="expression" dxfId="18" priority="19">
      <x:formula>AND($L$64&lt;&gt;"",$L$64&lt;&gt;"Готово",$L$64&lt;&gt;"Выходной")</x:formula>
    </x:cfRule>
  </x:conditionalFormatting>
  <x:conditionalFormatting sqref="F12:F13">
    <x:cfRule type="expression" dxfId="19" priority="20">
      <x:formula>AND($L$65&lt;&gt;"",$L$65&lt;&gt;"Готово",$L$65&lt;&gt;"Выходной")</x:formula>
    </x:cfRule>
  </x:conditionalFormatting>
  <x:conditionalFormatting sqref="G12:G13">
    <x:cfRule type="expression" dxfId="20" priority="21">
      <x:formula>AND($L$66&lt;&gt;"",$L$66&lt;&gt;"Готово",$L$66&lt;&gt;"Выходной")</x:formula>
    </x:cfRule>
  </x:conditionalFormatting>
  <x:conditionalFormatting sqref="H12:H13">
    <x:cfRule type="expression" dxfId="21" priority="22">
      <x:formula>AND($L$67&lt;&gt;"",$L$67&lt;&gt;"Готово",$L$67&lt;&gt;"Выходной")</x:formula>
    </x:cfRule>
  </x:conditionalFormatting>
  <x:conditionalFormatting sqref="I12:I13">
    <x:cfRule type="expression" dxfId="22" priority="23">
      <x:formula>AND($L$68&lt;&gt;"",$L$68&lt;&gt;"Готово",$L$68&lt;&gt;"Выходной")</x:formula>
    </x:cfRule>
  </x:conditionalFormatting>
  <x:conditionalFormatting sqref="J12:J13">
    <x:cfRule type="expression" dxfId="23" priority="24">
      <x:formula>AND($L$69&lt;&gt;"",$L$69&lt;&gt;"Готово",$L$69&lt;&gt;"Выходной")</x:formula>
    </x:cfRule>
  </x:conditionalFormatting>
  <x:conditionalFormatting sqref="K12:L13">
    <x:cfRule type="containsText" dxfId="24" priority="25" operator="containsText" text="Проверить"/>
  </x:conditionalFormatting>
  <x:conditionalFormatting sqref="B12:B13">
    <x:cfRule type="expression" dxfId="25" priority="26">
      <x:formula>AND($B12&lt;&gt;"",COUNTIFS($B$10:$B$33,$B12)&gt;1)</x:formula>
    </x:cfRule>
  </x:conditionalFormatting>
  <x:conditionalFormatting sqref="D14:D15">
    <x:cfRule type="expression" dxfId="26" priority="27">
      <x:formula>AND($L$70&lt;&gt;"",$L$70&lt;&gt;"Готово",$L$70&lt;&gt;"Выходной")</x:formula>
    </x:cfRule>
  </x:conditionalFormatting>
  <x:conditionalFormatting sqref="E14:E15">
    <x:cfRule type="expression" dxfId="27" priority="28">
      <x:formula>AND($L$71&lt;&gt;"",$L$71&lt;&gt;"Готово",$L$71&lt;&gt;"Выходной")</x:formula>
    </x:cfRule>
  </x:conditionalFormatting>
  <x:conditionalFormatting sqref="F14:F15">
    <x:cfRule type="expression" dxfId="28" priority="29">
      <x:formula>AND($L$72&lt;&gt;"",$L$72&lt;&gt;"Готово",$L$72&lt;&gt;"Выходной")</x:formula>
    </x:cfRule>
  </x:conditionalFormatting>
  <x:conditionalFormatting sqref="G14:G15">
    <x:cfRule type="expression" dxfId="29" priority="30">
      <x:formula>AND($L$73&lt;&gt;"",$L$73&lt;&gt;"Готово",$L$73&lt;&gt;"Выходной")</x:formula>
    </x:cfRule>
  </x:conditionalFormatting>
  <x:conditionalFormatting sqref="H14:H15">
    <x:cfRule type="expression" dxfId="30" priority="31">
      <x:formula>AND($L$74&lt;&gt;"",$L$74&lt;&gt;"Готово",$L$74&lt;&gt;"Выходной")</x:formula>
    </x:cfRule>
  </x:conditionalFormatting>
  <x:conditionalFormatting sqref="I14:I15">
    <x:cfRule type="expression" dxfId="31" priority="32">
      <x:formula>AND($L$75&lt;&gt;"",$L$75&lt;&gt;"Готово",$L$75&lt;&gt;"Выходной")</x:formula>
    </x:cfRule>
  </x:conditionalFormatting>
  <x:conditionalFormatting sqref="J14:J15">
    <x:cfRule type="expression" dxfId="32" priority="33">
      <x:formula>AND($L$76&lt;&gt;"",$L$76&lt;&gt;"Готово",$L$76&lt;&gt;"Выходной")</x:formula>
    </x:cfRule>
  </x:conditionalFormatting>
  <x:conditionalFormatting sqref="K14:L15">
    <x:cfRule type="containsText" dxfId="33" priority="34" operator="containsText" text="Проверить"/>
  </x:conditionalFormatting>
  <x:conditionalFormatting sqref="B14:B15">
    <x:cfRule type="expression" dxfId="34" priority="35">
      <x:formula>AND($B14&lt;&gt;"",COUNTIFS($B$10:$B$33,$B14)&gt;1)</x:formula>
    </x:cfRule>
  </x:conditionalFormatting>
  <x:conditionalFormatting sqref="D16:D17">
    <x:cfRule type="expression" dxfId="35" priority="36">
      <x:formula>AND($L$77&lt;&gt;"",$L$77&lt;&gt;"Готово",$L$77&lt;&gt;"Выходной")</x:formula>
    </x:cfRule>
  </x:conditionalFormatting>
  <x:conditionalFormatting sqref="E16:E17">
    <x:cfRule type="expression" dxfId="36" priority="37">
      <x:formula>AND($L$78&lt;&gt;"",$L$78&lt;&gt;"Готово",$L$78&lt;&gt;"Выходной")</x:formula>
    </x:cfRule>
  </x:conditionalFormatting>
  <x:conditionalFormatting sqref="F16:F17">
    <x:cfRule type="expression" dxfId="37" priority="38">
      <x:formula>AND($L$79&lt;&gt;"",$L$79&lt;&gt;"Готово",$L$79&lt;&gt;"Выходной")</x:formula>
    </x:cfRule>
  </x:conditionalFormatting>
  <x:conditionalFormatting sqref="G16:G17">
    <x:cfRule type="expression" dxfId="38" priority="39">
      <x:formula>AND($L$80&lt;&gt;"",$L$80&lt;&gt;"Готово",$L$80&lt;&gt;"Выходной")</x:formula>
    </x:cfRule>
  </x:conditionalFormatting>
  <x:conditionalFormatting sqref="H16:H17">
    <x:cfRule type="expression" dxfId="39" priority="40">
      <x:formula>AND($L$81&lt;&gt;"",$L$81&lt;&gt;"Готово",$L$81&lt;&gt;"Выходной")</x:formula>
    </x:cfRule>
  </x:conditionalFormatting>
  <x:conditionalFormatting sqref="I16:I17">
    <x:cfRule type="expression" dxfId="40" priority="41">
      <x:formula>AND($L$82&lt;&gt;"",$L$82&lt;&gt;"Готово",$L$82&lt;&gt;"Выходной")</x:formula>
    </x:cfRule>
  </x:conditionalFormatting>
  <x:conditionalFormatting sqref="J16:J17">
    <x:cfRule type="expression" dxfId="41" priority="42">
      <x:formula>AND($L$83&lt;&gt;"",$L$83&lt;&gt;"Готово",$L$83&lt;&gt;"Выходной")</x:formula>
    </x:cfRule>
  </x:conditionalFormatting>
  <x:conditionalFormatting sqref="K16:L17">
    <x:cfRule type="containsText" dxfId="42" priority="43" operator="containsText" text="Проверить"/>
  </x:conditionalFormatting>
  <x:conditionalFormatting sqref="B16:B17">
    <x:cfRule type="expression" dxfId="43" priority="44">
      <x:formula>AND($B16&lt;&gt;"",COUNTIFS($B$10:$B$33,$B16)&gt;1)</x:formula>
    </x:cfRule>
  </x:conditionalFormatting>
  <x:conditionalFormatting sqref="D18:D19">
    <x:cfRule type="expression" dxfId="44" priority="45">
      <x:formula>AND($L$84&lt;&gt;"",$L$84&lt;&gt;"Готово",$L$84&lt;&gt;"Выходной")</x:formula>
    </x:cfRule>
  </x:conditionalFormatting>
  <x:conditionalFormatting sqref="E18:E19">
    <x:cfRule type="expression" dxfId="45" priority="46">
      <x:formula>AND($L$85&lt;&gt;"",$L$85&lt;&gt;"Готово",$L$85&lt;&gt;"Выходной")</x:formula>
    </x:cfRule>
  </x:conditionalFormatting>
  <x:conditionalFormatting sqref="F18:F19">
    <x:cfRule type="expression" dxfId="46" priority="47">
      <x:formula>AND($L$86&lt;&gt;"",$L$86&lt;&gt;"Готово",$L$86&lt;&gt;"Выходной")</x:formula>
    </x:cfRule>
  </x:conditionalFormatting>
  <x:conditionalFormatting sqref="G18:G19">
    <x:cfRule type="expression" dxfId="47" priority="48">
      <x:formula>AND($L$87&lt;&gt;"",$L$87&lt;&gt;"Готово",$L$87&lt;&gt;"Выходной")</x:formula>
    </x:cfRule>
  </x:conditionalFormatting>
  <x:conditionalFormatting sqref="H18:H19">
    <x:cfRule type="expression" dxfId="48" priority="49">
      <x:formula>AND($L$88&lt;&gt;"",$L$88&lt;&gt;"Готово",$L$88&lt;&gt;"Выходной")</x:formula>
    </x:cfRule>
  </x:conditionalFormatting>
  <x:conditionalFormatting sqref="I18:I19">
    <x:cfRule type="expression" dxfId="49" priority="50">
      <x:formula>AND($L$89&lt;&gt;"",$L$89&lt;&gt;"Готово",$L$89&lt;&gt;"Выходной")</x:formula>
    </x:cfRule>
  </x:conditionalFormatting>
  <x:conditionalFormatting sqref="J18:J19">
    <x:cfRule type="expression" dxfId="50" priority="51">
      <x:formula>AND($L$90&lt;&gt;"",$L$90&lt;&gt;"Готово",$L$90&lt;&gt;"Выходной")</x:formula>
    </x:cfRule>
  </x:conditionalFormatting>
  <x:conditionalFormatting sqref="K18:L19">
    <x:cfRule type="containsText" dxfId="51" priority="52" operator="containsText" text="Проверить"/>
  </x:conditionalFormatting>
  <x:conditionalFormatting sqref="B18:B19">
    <x:cfRule type="expression" dxfId="52" priority="53">
      <x:formula>AND($B18&lt;&gt;"",COUNTIFS($B$10:$B$33,$B18)&gt;1)</x:formula>
    </x:cfRule>
  </x:conditionalFormatting>
  <x:conditionalFormatting sqref="D20:D21">
    <x:cfRule type="expression" dxfId="53" priority="54">
      <x:formula>AND($L$91&lt;&gt;"",$L$91&lt;&gt;"Готово",$L$91&lt;&gt;"Выходной")</x:formula>
    </x:cfRule>
  </x:conditionalFormatting>
  <x:conditionalFormatting sqref="E20:E21">
    <x:cfRule type="expression" dxfId="54" priority="55">
      <x:formula>AND($L$92&lt;&gt;"",$L$92&lt;&gt;"Готово",$L$92&lt;&gt;"Выходной")</x:formula>
    </x:cfRule>
  </x:conditionalFormatting>
  <x:conditionalFormatting sqref="F20:F21">
    <x:cfRule type="expression" dxfId="55" priority="56">
      <x:formula>AND($L$93&lt;&gt;"",$L$93&lt;&gt;"Готово",$L$93&lt;&gt;"Выходной")</x:formula>
    </x:cfRule>
  </x:conditionalFormatting>
  <x:conditionalFormatting sqref="G20:G21">
    <x:cfRule type="expression" dxfId="56" priority="57">
      <x:formula>AND($L$94&lt;&gt;"",$L$94&lt;&gt;"Готово",$L$94&lt;&gt;"Выходной")</x:formula>
    </x:cfRule>
  </x:conditionalFormatting>
  <x:conditionalFormatting sqref="H20:H21">
    <x:cfRule type="expression" dxfId="57" priority="58">
      <x:formula>AND($L$95&lt;&gt;"",$L$95&lt;&gt;"Готово",$L$95&lt;&gt;"Выходной")</x:formula>
    </x:cfRule>
  </x:conditionalFormatting>
  <x:conditionalFormatting sqref="I20:I21">
    <x:cfRule type="expression" dxfId="58" priority="59">
      <x:formula>AND($L$96&lt;&gt;"",$L$96&lt;&gt;"Готово",$L$96&lt;&gt;"Выходной")</x:formula>
    </x:cfRule>
  </x:conditionalFormatting>
  <x:conditionalFormatting sqref="J20:J21">
    <x:cfRule type="expression" dxfId="59" priority="60">
      <x:formula>AND($L$97&lt;&gt;"",$L$97&lt;&gt;"Готово",$L$97&lt;&gt;"Выходной")</x:formula>
    </x:cfRule>
  </x:conditionalFormatting>
  <x:conditionalFormatting sqref="K20:L21">
    <x:cfRule type="containsText" dxfId="60" priority="61" operator="containsText" text="Проверить"/>
  </x:conditionalFormatting>
  <x:conditionalFormatting sqref="B20:B21">
    <x:cfRule type="expression" dxfId="61" priority="62">
      <x:formula>AND($B20&lt;&gt;"",COUNTIFS($B$10:$B$33,$B20)&gt;1)</x:formula>
    </x:cfRule>
  </x:conditionalFormatting>
  <x:conditionalFormatting sqref="D22:D23">
    <x:cfRule type="expression" dxfId="62" priority="63">
      <x:formula>AND($L$98&lt;&gt;"",$L$98&lt;&gt;"Готово",$L$98&lt;&gt;"Выходной")</x:formula>
    </x:cfRule>
  </x:conditionalFormatting>
  <x:conditionalFormatting sqref="E22:E23">
    <x:cfRule type="expression" dxfId="63" priority="64">
      <x:formula>AND($L$99&lt;&gt;"",$L$99&lt;&gt;"Готово",$L$99&lt;&gt;"Выходной")</x:formula>
    </x:cfRule>
  </x:conditionalFormatting>
  <x:conditionalFormatting sqref="F22:F23">
    <x:cfRule type="expression" dxfId="64" priority="65">
      <x:formula>AND($L$100&lt;&gt;"",$L$100&lt;&gt;"Готово",$L$100&lt;&gt;"Выходной")</x:formula>
    </x:cfRule>
  </x:conditionalFormatting>
  <x:conditionalFormatting sqref="G22:G23">
    <x:cfRule type="expression" dxfId="65" priority="66">
      <x:formula>AND($L$101&lt;&gt;"",$L$101&lt;&gt;"Готово",$L$101&lt;&gt;"Выходной")</x:formula>
    </x:cfRule>
  </x:conditionalFormatting>
  <x:conditionalFormatting sqref="H22:H23">
    <x:cfRule type="expression" dxfId="66" priority="67">
      <x:formula>AND($L$102&lt;&gt;"",$L$102&lt;&gt;"Готово",$L$102&lt;&gt;"Выходной")</x:formula>
    </x:cfRule>
  </x:conditionalFormatting>
  <x:conditionalFormatting sqref="I22:I23">
    <x:cfRule type="expression" dxfId="67" priority="68">
      <x:formula>AND($L$103&lt;&gt;"",$L$103&lt;&gt;"Готово",$L$103&lt;&gt;"Выходной")</x:formula>
    </x:cfRule>
  </x:conditionalFormatting>
  <x:conditionalFormatting sqref="J22:J23">
    <x:cfRule type="expression" dxfId="68" priority="69">
      <x:formula>AND($L$104&lt;&gt;"",$L$104&lt;&gt;"Готово",$L$104&lt;&gt;"Выходной")</x:formula>
    </x:cfRule>
  </x:conditionalFormatting>
  <x:conditionalFormatting sqref="K22:L23">
    <x:cfRule type="containsText" dxfId="69" priority="70" operator="containsText" text="Проверить"/>
  </x:conditionalFormatting>
  <x:conditionalFormatting sqref="B22:B23">
    <x:cfRule type="expression" dxfId="70" priority="71">
      <x:formula>AND($B22&lt;&gt;"",COUNTIFS($B$10:$B$33,$B22)&gt;1)</x:formula>
    </x:cfRule>
  </x:conditionalFormatting>
  <x:conditionalFormatting sqref="D24:D25">
    <x:cfRule type="expression" dxfId="71" priority="72">
      <x:formula>AND($L$105&lt;&gt;"",$L$105&lt;&gt;"Готово",$L$105&lt;&gt;"Выходной")</x:formula>
    </x:cfRule>
  </x:conditionalFormatting>
  <x:conditionalFormatting sqref="E24:E25">
    <x:cfRule type="expression" dxfId="72" priority="73">
      <x:formula>AND($L$106&lt;&gt;"",$L$106&lt;&gt;"Готово",$L$106&lt;&gt;"Выходной")</x:formula>
    </x:cfRule>
  </x:conditionalFormatting>
  <x:conditionalFormatting sqref="F24:F25">
    <x:cfRule type="expression" dxfId="73" priority="74">
      <x:formula>AND($L$107&lt;&gt;"",$L$107&lt;&gt;"Готово",$L$107&lt;&gt;"Выходной")</x:formula>
    </x:cfRule>
  </x:conditionalFormatting>
  <x:conditionalFormatting sqref="G24:G25">
    <x:cfRule type="expression" dxfId="74" priority="75">
      <x:formula>AND($L$108&lt;&gt;"",$L$108&lt;&gt;"Готово",$L$108&lt;&gt;"Выходной")</x:formula>
    </x:cfRule>
  </x:conditionalFormatting>
  <x:conditionalFormatting sqref="H24:H25">
    <x:cfRule type="expression" dxfId="75" priority="76">
      <x:formula>AND($L$109&lt;&gt;"",$L$109&lt;&gt;"Готово",$L$109&lt;&gt;"Выходной")</x:formula>
    </x:cfRule>
  </x:conditionalFormatting>
  <x:conditionalFormatting sqref="I24:I25">
    <x:cfRule type="expression" dxfId="76" priority="77">
      <x:formula>AND($L$110&lt;&gt;"",$L$110&lt;&gt;"Готово",$L$110&lt;&gt;"Выходной")</x:formula>
    </x:cfRule>
  </x:conditionalFormatting>
  <x:conditionalFormatting sqref="J24:J25">
    <x:cfRule type="expression" dxfId="77" priority="78">
      <x:formula>AND($L$111&lt;&gt;"",$L$111&lt;&gt;"Готово",$L$111&lt;&gt;"Выходной")</x:formula>
    </x:cfRule>
  </x:conditionalFormatting>
  <x:conditionalFormatting sqref="K24:L25">
    <x:cfRule type="containsText" dxfId="78" priority="79" operator="containsText" text="Проверить"/>
  </x:conditionalFormatting>
  <x:conditionalFormatting sqref="B24:B25">
    <x:cfRule type="expression" dxfId="79" priority="80">
      <x:formula>AND($B24&lt;&gt;"",COUNTIFS($B$10:$B$33,$B24)&gt;1)</x:formula>
    </x:cfRule>
  </x:conditionalFormatting>
  <x:conditionalFormatting sqref="D26:D27">
    <x:cfRule type="expression" dxfId="80" priority="81">
      <x:formula>AND($L$112&lt;&gt;"",$L$112&lt;&gt;"Готово",$L$112&lt;&gt;"Выходной")</x:formula>
    </x:cfRule>
  </x:conditionalFormatting>
  <x:conditionalFormatting sqref="E26:E27">
    <x:cfRule type="expression" dxfId="81" priority="82">
      <x:formula>AND($L$113&lt;&gt;"",$L$113&lt;&gt;"Готово",$L$113&lt;&gt;"Выходной")</x:formula>
    </x:cfRule>
  </x:conditionalFormatting>
  <x:conditionalFormatting sqref="F26:F27">
    <x:cfRule type="expression" dxfId="82" priority="83">
      <x:formula>AND($L$114&lt;&gt;"",$L$114&lt;&gt;"Готово",$L$114&lt;&gt;"Выходной")</x:formula>
    </x:cfRule>
  </x:conditionalFormatting>
  <x:conditionalFormatting sqref="G26:G27">
    <x:cfRule type="expression" dxfId="83" priority="84">
      <x:formula>AND($L$115&lt;&gt;"",$L$115&lt;&gt;"Готово",$L$115&lt;&gt;"Выходной")</x:formula>
    </x:cfRule>
  </x:conditionalFormatting>
  <x:conditionalFormatting sqref="H26:H27">
    <x:cfRule type="expression" dxfId="84" priority="85">
      <x:formula>AND($L$116&lt;&gt;"",$L$116&lt;&gt;"Готово",$L$116&lt;&gt;"Выходной")</x:formula>
    </x:cfRule>
  </x:conditionalFormatting>
  <x:conditionalFormatting sqref="I26:I27">
    <x:cfRule type="expression" dxfId="85" priority="86">
      <x:formula>AND($L$117&lt;&gt;"",$L$117&lt;&gt;"Готово",$L$117&lt;&gt;"Выходной")</x:formula>
    </x:cfRule>
  </x:conditionalFormatting>
  <x:conditionalFormatting sqref="J26:J27">
    <x:cfRule type="expression" dxfId="86" priority="87">
      <x:formula>AND($L$118&lt;&gt;"",$L$118&lt;&gt;"Готово",$L$118&lt;&gt;"Выходной")</x:formula>
    </x:cfRule>
  </x:conditionalFormatting>
  <x:conditionalFormatting sqref="K26:L27">
    <x:cfRule type="containsText" dxfId="87" priority="88" operator="containsText" text="Проверить"/>
  </x:conditionalFormatting>
  <x:conditionalFormatting sqref="B26:B27">
    <x:cfRule type="expression" dxfId="88" priority="89">
      <x:formula>AND($B26&lt;&gt;"",COUNTIFS($B$10:$B$33,$B26)&gt;1)</x:formula>
    </x:cfRule>
  </x:conditionalFormatting>
  <x:conditionalFormatting sqref="D28:D29">
    <x:cfRule type="expression" dxfId="89" priority="90">
      <x:formula>AND($L$119&lt;&gt;"",$L$119&lt;&gt;"Готово",$L$119&lt;&gt;"Выходной")</x:formula>
    </x:cfRule>
  </x:conditionalFormatting>
  <x:conditionalFormatting sqref="E28:E29">
    <x:cfRule type="expression" dxfId="90" priority="91">
      <x:formula>AND($L$120&lt;&gt;"",$L$120&lt;&gt;"Готово",$L$120&lt;&gt;"Выходной")</x:formula>
    </x:cfRule>
  </x:conditionalFormatting>
  <x:conditionalFormatting sqref="F28:F29">
    <x:cfRule type="expression" dxfId="91" priority="92">
      <x:formula>AND($L$121&lt;&gt;"",$L$121&lt;&gt;"Готово",$L$121&lt;&gt;"Выходной")</x:formula>
    </x:cfRule>
  </x:conditionalFormatting>
  <x:conditionalFormatting sqref="G28:G29">
    <x:cfRule type="expression" dxfId="92" priority="93">
      <x:formula>AND($L$122&lt;&gt;"",$L$122&lt;&gt;"Готово",$L$122&lt;&gt;"Выходной")</x:formula>
    </x:cfRule>
  </x:conditionalFormatting>
  <x:conditionalFormatting sqref="H28:H29">
    <x:cfRule type="expression" dxfId="93" priority="94">
      <x:formula>AND($L$123&lt;&gt;"",$L$123&lt;&gt;"Готово",$L$123&lt;&gt;"Выходной")</x:formula>
    </x:cfRule>
  </x:conditionalFormatting>
  <x:conditionalFormatting sqref="I28:I29">
    <x:cfRule type="expression" dxfId="94" priority="95">
      <x:formula>AND($L$124&lt;&gt;"",$L$124&lt;&gt;"Готово",$L$124&lt;&gt;"Выходной")</x:formula>
    </x:cfRule>
  </x:conditionalFormatting>
  <x:conditionalFormatting sqref="J28:J29">
    <x:cfRule type="expression" dxfId="95" priority="96">
      <x:formula>AND($L$125&lt;&gt;"",$L$125&lt;&gt;"Готово",$L$125&lt;&gt;"Выходной")</x:formula>
    </x:cfRule>
  </x:conditionalFormatting>
  <x:conditionalFormatting sqref="K28:L29">
    <x:cfRule type="containsText" dxfId="96" priority="97" operator="containsText" text="Проверить"/>
  </x:conditionalFormatting>
  <x:conditionalFormatting sqref="B28:B29">
    <x:cfRule type="expression" dxfId="97" priority="98">
      <x:formula>AND($B28&lt;&gt;"",COUNTIFS($B$10:$B$33,$B28)&gt;1)</x:formula>
    </x:cfRule>
  </x:conditionalFormatting>
  <x:conditionalFormatting sqref="D30:D31">
    <x:cfRule type="expression" dxfId="98" priority="99">
      <x:formula>AND($L$126&lt;&gt;"",$L$126&lt;&gt;"Готово",$L$126&lt;&gt;"Выходной")</x:formula>
    </x:cfRule>
  </x:conditionalFormatting>
  <x:conditionalFormatting sqref="E30:E31">
    <x:cfRule type="expression" dxfId="99" priority="100">
      <x:formula>AND($L$127&lt;&gt;"",$L$127&lt;&gt;"Готово",$L$127&lt;&gt;"Выходной")</x:formula>
    </x:cfRule>
  </x:conditionalFormatting>
  <x:conditionalFormatting sqref="F30:F31">
    <x:cfRule type="expression" dxfId="100" priority="101">
      <x:formula>AND($L$128&lt;&gt;"",$L$128&lt;&gt;"Готово",$L$128&lt;&gt;"Выходной")</x:formula>
    </x:cfRule>
  </x:conditionalFormatting>
  <x:conditionalFormatting sqref="G30:G31">
    <x:cfRule type="expression" dxfId="101" priority="102">
      <x:formula>AND($L$129&lt;&gt;"",$L$129&lt;&gt;"Готово",$L$129&lt;&gt;"Выходной")</x:formula>
    </x:cfRule>
  </x:conditionalFormatting>
  <x:conditionalFormatting sqref="H30:H31">
    <x:cfRule type="expression" dxfId="102" priority="103">
      <x:formula>AND($L$130&lt;&gt;"",$L$130&lt;&gt;"Готово",$L$130&lt;&gt;"Выходной")</x:formula>
    </x:cfRule>
  </x:conditionalFormatting>
  <x:conditionalFormatting sqref="I30:I31">
    <x:cfRule type="expression" dxfId="103" priority="104">
      <x:formula>AND($L$131&lt;&gt;"",$L$131&lt;&gt;"Готово",$L$131&lt;&gt;"Выходной")</x:formula>
    </x:cfRule>
  </x:conditionalFormatting>
  <x:conditionalFormatting sqref="J30:J31">
    <x:cfRule type="expression" dxfId="104" priority="105">
      <x:formula>AND($L$132&lt;&gt;"",$L$132&lt;&gt;"Готово",$L$132&lt;&gt;"Выходной")</x:formula>
    </x:cfRule>
  </x:conditionalFormatting>
  <x:conditionalFormatting sqref="K30:L31">
    <x:cfRule type="containsText" dxfId="105" priority="106" operator="containsText" text="Проверить"/>
  </x:conditionalFormatting>
  <x:conditionalFormatting sqref="B30:B31">
    <x:cfRule type="expression" dxfId="106" priority="107">
      <x:formula>AND($B30&lt;&gt;"",COUNTIFS($B$10:$B$33,$B30)&gt;1)</x:formula>
    </x:cfRule>
  </x:conditionalFormatting>
  <x:conditionalFormatting sqref="D32:D33">
    <x:cfRule type="expression" dxfId="107" priority="108">
      <x:formula>AND($L$133&lt;&gt;"",$L$133&lt;&gt;"Готово",$L$133&lt;&gt;"Выходной")</x:formula>
    </x:cfRule>
  </x:conditionalFormatting>
  <x:conditionalFormatting sqref="E32:E33">
    <x:cfRule type="expression" dxfId="108" priority="109">
      <x:formula>AND($L$134&lt;&gt;"",$L$134&lt;&gt;"Готово",$L$134&lt;&gt;"Выходной")</x:formula>
    </x:cfRule>
  </x:conditionalFormatting>
  <x:conditionalFormatting sqref="F32:F33">
    <x:cfRule type="expression" dxfId="109" priority="110">
      <x:formula>AND($L$135&lt;&gt;"",$L$135&lt;&gt;"Готово",$L$135&lt;&gt;"Выходной")</x:formula>
    </x:cfRule>
  </x:conditionalFormatting>
  <x:conditionalFormatting sqref="G32:G33">
    <x:cfRule type="expression" dxfId="110" priority="111">
      <x:formula>AND($L$136&lt;&gt;"",$L$136&lt;&gt;"Готово",$L$136&lt;&gt;"Выходной")</x:formula>
    </x:cfRule>
  </x:conditionalFormatting>
  <x:conditionalFormatting sqref="H32:H33">
    <x:cfRule type="expression" dxfId="111" priority="112">
      <x:formula>AND($L$137&lt;&gt;"",$L$137&lt;&gt;"Готово",$L$137&lt;&gt;"Выходной")</x:formula>
    </x:cfRule>
  </x:conditionalFormatting>
  <x:conditionalFormatting sqref="I32:I33">
    <x:cfRule type="expression" dxfId="112" priority="113">
      <x:formula>AND($L$138&lt;&gt;"",$L$138&lt;&gt;"Готово",$L$138&lt;&gt;"Выходной")</x:formula>
    </x:cfRule>
  </x:conditionalFormatting>
  <x:conditionalFormatting sqref="J32:J33">
    <x:cfRule type="expression" dxfId="113" priority="114">
      <x:formula>AND($L$139&lt;&gt;"",$L$139&lt;&gt;"Готово",$L$139&lt;&gt;"Выходной")</x:formula>
    </x:cfRule>
  </x:conditionalFormatting>
  <x:conditionalFormatting sqref="K32:L33">
    <x:cfRule type="containsText" dxfId="114" priority="115" operator="containsText" text="Проверить"/>
  </x:conditionalFormatting>
  <x:conditionalFormatting sqref="B32:B33">
    <x:cfRule type="expression" dxfId="115" priority="116">
      <x:formula>AND($B32&lt;&gt;"",COUNTIFS($B$10:$B$33,$B32)&gt;1)</x:formula>
    </x:cfRule>
  </x:conditionalFormatting>
  <x:conditionalFormatting sqref="D10:D33">
    <x:cfRule type="expression" dxfId="116" priority="117">
      <x:formula>IF(ISNUMBER(D$8),WEEKDAY(D$8,2)&gt;5,FALSE)</x:formula>
    </x:cfRule>
  </x:conditionalFormatting>
  <x:conditionalFormatting sqref="E10:E33">
    <x:cfRule type="expression" dxfId="117" priority="118">
      <x:formula>IF(ISNUMBER(E$8),WEEKDAY(E$8,2)&gt;5,FALSE)</x:formula>
    </x:cfRule>
  </x:conditionalFormatting>
  <x:conditionalFormatting sqref="F10:F33">
    <x:cfRule type="expression" dxfId="118" priority="119">
      <x:formula>IF(ISNUMBER(F$8),WEEKDAY(F$8,2)&gt;5,FALSE)</x:formula>
    </x:cfRule>
  </x:conditionalFormatting>
  <x:conditionalFormatting sqref="G10:G33">
    <x:cfRule type="expression" dxfId="119" priority="120">
      <x:formula>IF(ISNUMBER(G$8),WEEKDAY(G$8,2)&gt;5,FALSE)</x:formula>
    </x:cfRule>
  </x:conditionalFormatting>
  <x:conditionalFormatting sqref="H10:H33">
    <x:cfRule type="expression" dxfId="120" priority="121">
      <x:formula>IF(ISNUMBER(H$8),WEEKDAY(H$8,2)&gt;5,FALSE)</x:formula>
    </x:cfRule>
  </x:conditionalFormatting>
  <x:conditionalFormatting sqref="I10:I33">
    <x:cfRule type="expression" dxfId="121" priority="122">
      <x:formula>IF(ISNUMBER(I$8),WEEKDAY(I$8,2)&gt;5,FALSE)</x:formula>
    </x:cfRule>
  </x:conditionalFormatting>
  <x:conditionalFormatting sqref="J10:J33">
    <x:cfRule type="expression" dxfId="122" priority="123">
      <x:formula>IF(ISNUMBER(J$8),WEEKDAY(J$8,2)&gt;5,FALSE)</x:formula>
    </x:cfRule>
  </x:conditionalFormatting>
  <x:conditionalFormatting sqref="D35:K36">
    <x:cfRule type="containsText" dxfId="123" priority="124" operator="containsText" text="Проверить"/>
  </x:conditionalFormatting>
  <x:dataValidations count="4">
    <x:dataValidation type="whole" operator="between" sqref="D5">
      <x:formula1>36526</x:formula1>
      <x:formula2>73050</x:formula2>
    </x:dataValidation>
    <x:dataValidation type="whole" operator="between" sqref="D7">
      <x:formula1>0</x:formula1>
      <x:formula2>1439</x:formula2>
    </x:dataValidation>
    <x:dataValidation type="decimal" operator="between" sqref="E42:F46">
      <x:formula1>0</x:formula1>
      <x:formula2>0.99999999</x:formula2>
    </x:dataValidation>
    <x:dataValidation type="whole" operator="between" sqref="G42:G46">
      <x:formula1>0</x:formula1>
      <x:formula2>1439</x:formula2>
    </x:dataValidation>
  </x:dataValidations>
  <x:pageMargins left="0.7" right="0.7" top="0.75" bottom="0.75" header="0.3" footer="0.3"/>
  <x:drawing xmlns:r="http://schemas.openxmlformats.org/officeDocument/2006/relationships" r:id="Rb705893e7642426b"/>
</x:worksheet>
</file>

<file path=xl/worksheets/sheet2.xml><?xml version="1.0" encoding="utf-8"?>
<x:worksheet xmlns:x="http://schemas.openxmlformats.org/spreadsheetml/2006/main">
  <x:sheetPr>
    <x:tabColor rgb="FFE94560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4000000953674316" hidden="0" customWidth="1"/>
    <x:col min="13" max="13" width="2.4000000953674316" hidden="0" customWidth="1"/>
    <x:col min="2" max="2" width="23" hidden="0" customWidth="1"/>
    <x:col min="3" max="3" width="16" hidden="0" customWidth="1"/>
    <x:col min="4" max="4" width="13.5" hidden="0" customWidth="1"/>
    <x:col min="5" max="5" width="13.5" hidden="0" customWidth="1"/>
    <x:col min="6" max="6" width="13.5" hidden="0" customWidth="1"/>
    <x:col min="7" max="7" width="13.5" hidden="0" customWidth="1"/>
    <x:col min="8" max="8" width="13.5" hidden="0" customWidth="1"/>
    <x:col min="9" max="9" width="13.5" hidden="0" customWidth="1"/>
    <x:col min="10" max="10" width="13.5" hidden="0" customWidth="1"/>
    <x:col min="11" max="11" width="12" hidden="0" customWidth="1"/>
    <x:col min="12" max="12" width="10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8" customHeight="1">
      <x:c r="A2" s="4"/>
      <x:c r="B2" s="5" t="str">
        <x:v>График кафе. Учебный пример</x:v>
      </x:c>
      <x:c r="C2" s="5" t="str">
        <x:v>График кафе. Учебный пример</x:v>
      </x:c>
      <x:c r="D2" s="5" t="str">
        <x:v>График кафе. Учебный пример</x:v>
      </x:c>
      <x:c r="E2" s="5" t="str">
        <x:v>График кафе. Учебный пример</x:v>
      </x:c>
      <x:c r="F2" s="5" t="str">
        <x:v>График кафе. Учебный пример</x:v>
      </x:c>
      <x:c r="G2" s="5" t="str">
        <x:v>График кафе. Учебный пример</x:v>
      </x:c>
      <x:c r="H2" s="5" t="str">
        <x:v>График кафе. Учебный пример</x:v>
      </x:c>
      <x:c r="I2" s="5" t="str">
        <x:v>График кафе. Учебный пример</x:v>
      </x:c>
      <x:c r="J2" s="5" t="str">
        <x:v>График кафе. Учебный пример</x:v>
      </x:c>
      <x:c r="K2" s="5" t="str">
        <x:v>График кафе. Учебный пример</x:v>
      </x:c>
      <x:c r="L2" s="5" t="str">
        <x:v>График кафе. Учебный пример</x:v>
      </x:c>
      <x:c r="M2" s="3"/>
    </x:row>
    <x:row r="3" ht="22" customHeight="1">
      <x:c r="A3" s="3"/>
      <x:c r="B3" s="6" t="str">
        <x:v>Вымышленные сотрудники. Плановые часы с учётом неоплачиваемого перерыва.</x:v>
      </x:c>
      <x:c r="C3" s="6" t="str">
        <x:v>Вымышленные сотрудники. Плановые часы с учётом неоплачиваемого перерыва.</x:v>
      </x:c>
      <x:c r="D3" s="6" t="str">
        <x:v>Вымышленные сотрудники. Плановые часы с учётом неоплачиваемого перерыва.</x:v>
      </x:c>
      <x:c r="E3" s="6" t="str">
        <x:v>Вымышленные сотрудники. Плановые часы с учётом неоплачиваемого перерыва.</x:v>
      </x:c>
      <x:c r="F3" s="6" t="str">
        <x:v>Вымышленные сотрудники. Плановые часы с учётом неоплачиваемого перерыва.</x:v>
      </x:c>
      <x:c r="G3" s="6" t="str">
        <x:v>Вымышленные сотрудники. Плановые часы с учётом неоплачиваемого перерыва.</x:v>
      </x:c>
      <x:c r="H3" s="6" t="str">
        <x:v>Вымышленные сотрудники. Плановые часы с учётом неоплачиваемого перерыва.</x:v>
      </x:c>
      <x:c r="I3" s="6" t="str">
        <x:v>Вымышленные сотрудники. Плановые часы с учётом неоплачиваемого перерыва.</x:v>
      </x:c>
      <x:c r="J3" s="6" t="str">
        <x:v>Вымышленные сотрудники. Плановые часы с учётом неоплачиваемого перерыва.</x:v>
      </x:c>
      <x:c r="K3" s="6" t="str">
        <x:v>Вымышленные сотрудники. Плановые часы с учётом неоплачиваемого перерыва.</x:v>
      </x:c>
      <x:c r="L3" s="6" t="str">
        <x:v>Вымышленные сотрудники. Плановые часы с учётом неоплачиваемого перерыва.</x:v>
      </x:c>
      <x:c r="M3" s="3"/>
    </x:row>
    <x:row r="4" ht="7" customHeight="1">
      <x:c r="A4" s="3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3"/>
    </x:row>
    <x:row r="5" ht="29" customHeight="1">
      <x:c r="A5" s="3"/>
      <x:c r="B5" s="12" t="str">
        <x:v>Неделя с</x:v>
      </x:c>
      <x:c r="C5" s="12" t="str">
        <x:v>Неделя с</x:v>
      </x:c>
      <x:c r="D5" s="16" t="n">
        <x:v>46349</x:v>
      </x:c>
      <x:c r="E5" s="17" t="str">
        <x:v>Последний день</x:v>
      </x:c>
      <x:c r="F5" s="17" t="str">
        <x:v>Последний день</x:v>
      </x:c>
      <x:c r="G5" s="13" t="n">
        <x:f>IF(IF(ISNUMBER($D$5),AND($D$5=INT($D$5),$D$5&gt;=36526,$D$5&lt;=73050,WEEKDAY($D$5,2)=1),FALSE),$D$5+6,"")</x:f>
        <x:v>46355</x:v>
      </x:c>
      <x:c r="H5" s="13"/>
      <x:c r="I5" s="18" t="str">
        <x:v>До 12 сотрудников</x:v>
      </x:c>
      <x:c r="J5" s="18" t="str">
        <x:v>До 12 сотрудников</x:v>
      </x:c>
      <x:c r="K5" s="18" t="str">
        <x:v>До 12 сотрудников</x:v>
      </x:c>
      <x:c r="L5" s="18" t="str">
        <x:v>До 12 сотрудников</x:v>
      </x:c>
      <x:c r="M5" s="3"/>
    </x:row>
    <x:row r="6" ht="23" customHeight="1">
      <x:c r="A6" s="3"/>
      <x:c r="B6" s="11" t="str">
        <x:f>IF(IF(ISNUMBER($D$5),AND($D$5=INT($D$5),$D$5&gt;=36526,$D$5&lt;=73050,WEEKDAY($D$5,2)=1),FALSE),"Время: 8-18, 8:30-18:30, 22-6 · Коды: Р, П, Н, С1, С2 · В: выходной · Пусто: нет плана","Укажите в D5 понедельник с 2000 по 2099 год")</x:f>
        <x:v>Время: 8-18, 8:30-18:30, 22-6 · Коды: Р, П, Н, С1, С2 · В: выходной · Пусто: нет плана</x:v>
      </x:c>
      <x:c r="C6" s="11"/>
      <x:c r="D6" s="11"/>
      <x:c r="E6" s="11"/>
      <x:c r="F6" s="11"/>
      <x:c r="G6" s="11"/>
      <x:c r="H6" s="11"/>
      <x:c r="I6" s="11"/>
      <x:c r="J6" s="11"/>
      <x:c r="K6" s="11"/>
      <x:c r="L6" s="11"/>
      <x:c r="M6" s="3"/>
    </x:row>
    <x:row r="7" ht="27" customHeight="1">
      <x:c r="A7" s="3"/>
      <x:c r="B7" s="19" t="str">
        <x:v>Перерыв ввода, мин</x:v>
      </x:c>
      <x:c r="C7" s="19" t="str">
        <x:v>Перерыв ввода, мин</x:v>
      </x:c>
      <x:c r="D7" s="22" t="n">
        <x:v>30</x:v>
      </x:c>
      <x:c r="E7" s="11" t="str">
        <x:v>Для времени 8-18. Введите 0, если перерыв оплачивается. У кодов свой перерыв в каталоге.</x:v>
      </x:c>
      <x:c r="F7" s="11" t="str">
        <x:v>Для времени 8-18. Введите 0, если перерыв оплачивается. У кодов свой перерыв в каталоге.</x:v>
      </x:c>
      <x:c r="G7" s="11" t="str">
        <x:v>Для времени 8-18. Введите 0, если перерыв оплачивается. У кодов свой перерыв в каталоге.</x:v>
      </x:c>
      <x:c r="H7" s="11" t="str">
        <x:v>Для времени 8-18. Введите 0, если перерыв оплачивается. У кодов свой перерыв в каталоге.</x:v>
      </x:c>
      <x:c r="I7" s="11" t="str">
        <x:v>Для времени 8-18. Введите 0, если перерыв оплачивается. У кодов свой перерыв в каталоге.</x:v>
      </x:c>
      <x:c r="J7" s="11" t="str">
        <x:v>Для времени 8-18. Введите 0, если перерыв оплачивается. У кодов свой перерыв в каталоге.</x:v>
      </x:c>
      <x:c r="K7" s="11" t="str">
        <x:v>Для времени 8-18. Введите 0, если перерыв оплачивается. У кодов свой перерыв в каталоге.</x:v>
      </x:c>
      <x:c r="L7" s="11" t="str">
        <x:v>Для времени 8-18. Введите 0, если перерыв оплачивается. У кодов свой перерыв в каталоге.</x:v>
      </x:c>
      <x:c r="M7" s="3"/>
    </x:row>
    <x:row r="8" ht="23" customHeight="1">
      <x:c r="A8" s="3"/>
      <x:c r="B8" s="24" t="str">
        <x:v>Сотрудник</x:v>
      </x:c>
      <x:c r="C8" s="24" t="str">
        <x:v>Должность</x:v>
      </x:c>
      <x:c r="D8" s="29" t="n">
        <x:f>IF(IF(ISNUMBER($D$5),AND($D$5=INT($D$5),$D$5&gt;=36526,$D$5&lt;=73050,WEEKDAY($D$5,2)=1),FALSE),$D$5+0,"")</x:f>
        <x:v>46349</x:v>
      </x:c>
      <x:c r="E8" s="29" t="n">
        <x:f>IF(IF(ISNUMBER($D$5),AND($D$5=INT($D$5),$D$5&gt;=36526,$D$5&lt;=73050,WEEKDAY($D$5,2)=1),FALSE),$D$5+1,"")</x:f>
        <x:v>46350</x:v>
      </x:c>
      <x:c r="F8" s="29" t="n">
        <x:f>IF(IF(ISNUMBER($D$5),AND($D$5=INT($D$5),$D$5&gt;=36526,$D$5&lt;=73050,WEEKDAY($D$5,2)=1),FALSE),$D$5+2,"")</x:f>
        <x:v>46351</x:v>
      </x:c>
      <x:c r="G8" s="29" t="n">
        <x:f>IF(IF(ISNUMBER($D$5),AND($D$5=INT($D$5),$D$5&gt;=36526,$D$5&lt;=73050,WEEKDAY($D$5,2)=1),FALSE),$D$5+3,"")</x:f>
        <x:v>46352</x:v>
      </x:c>
      <x:c r="H8" s="29" t="n">
        <x:f>IF(IF(ISNUMBER($D$5),AND($D$5=INT($D$5),$D$5&gt;=36526,$D$5&lt;=73050,WEEKDAY($D$5,2)=1),FALSE),$D$5+4,"")</x:f>
        <x:v>46353</x:v>
      </x:c>
      <x:c r="I8" s="29" t="n">
        <x:f>IF(IF(ISNUMBER($D$5),AND($D$5=INT($D$5),$D$5&gt;=36526,$D$5&lt;=73050,WEEKDAY($D$5,2)=1),FALSE),$D$5+5,"")</x:f>
        <x:v>46354</x:v>
      </x:c>
      <x:c r="J8" s="29" t="n">
        <x:f>IF(IF(ISNUMBER($D$5),AND($D$5=INT($D$5),$D$5&gt;=36526,$D$5&lt;=73050,WEEKDAY($D$5,2)=1),FALSE),$D$5+6,"")</x:f>
        <x:v>46355</x:v>
      </x:c>
      <x:c r="K8" s="25" t="str">
        <x:v>Часы, ч</x:v>
      </x:c>
      <x:c r="L8" s="25" t="str">
        <x:v>Смены</x:v>
      </x:c>
      <x:c r="M8" s="3"/>
    </x:row>
    <x:row r="9" ht="17" customHeight="1">
      <x:c r="A9" s="3"/>
      <x:c r="B9" s="32" t="str">
        <x:v>Сотрудник</x:v>
      </x:c>
      <x:c r="C9" s="32" t="str">
        <x:v>Должность</x:v>
      </x:c>
      <x:c r="D9" s="33" t="str">
        <x:f>IF(D8="","",CHOOSE(WEEKDAY(D8,2),"пн","вт","ср","чт","пт","сб","вс"))</x:f>
        <x:v>пн</x:v>
      </x:c>
      <x:c r="E9" s="33" t="str">
        <x:f>IF(E8="","",CHOOSE(WEEKDAY(E8,2),"пн","вт","ср","чт","пт","сб","вс"))</x:f>
        <x:v>вт</x:v>
      </x:c>
      <x:c r="F9" s="33" t="str">
        <x:f>IF(F8="","",CHOOSE(WEEKDAY(F8,2),"пн","вт","ср","чт","пт","сб","вс"))</x:f>
        <x:v>ср</x:v>
      </x:c>
      <x:c r="G9" s="33" t="str">
        <x:f>IF(G8="","",CHOOSE(WEEKDAY(G8,2),"пн","вт","ср","чт","пт","сб","вс"))</x:f>
        <x:v>чт</x:v>
      </x:c>
      <x:c r="H9" s="33" t="str">
        <x:f>IF(H8="","",CHOOSE(WEEKDAY(H8,2),"пн","вт","ср","чт","пт","сб","вс"))</x:f>
        <x:v>пт</x:v>
      </x:c>
      <x:c r="I9" s="33" t="str">
        <x:f>IF(I8="","",CHOOSE(WEEKDAY(I8,2),"пн","вт","ср","чт","пт","сб","вс"))</x:f>
        <x:v>сб</x:v>
      </x:c>
      <x:c r="J9" s="33" t="str">
        <x:f>IF(J8="","",CHOOSE(WEEKDAY(J8,2),"пн","вт","ср","чт","пт","сб","вс"))</x:f>
        <x:v>вс</x:v>
      </x:c>
      <x:c r="K9" s="34" t="str">
        <x:v>Часы, ч</x:v>
      </x:c>
      <x:c r="L9" s="34" t="str">
        <x:v>Смены</x:v>
      </x:c>
      <x:c r="M9" s="3"/>
    </x:row>
    <x:row r="10" ht="21" customHeight="1">
      <x:c r="A10" s="3"/>
      <x:c r="B10" s="36" t="str">
        <x:v>Анна</x:v>
      </x:c>
      <x:c r="C10" s="37" t="str">
        <x:v>Официант</x:v>
      </x:c>
      <x:c r="D10" s="41" t="str">
        <x:v>В</x:v>
      </x:c>
      <x:c r="E10" s="41" t="str">
        <x:v>В</x:v>
      </x:c>
      <x:c r="F10" s="41" t="str">
        <x:v>10-18</x:v>
      </x:c>
      <x:c r="G10" s="41" t="str">
        <x:v>Р</x:v>
      </x:c>
      <x:c r="H10" s="41" t="str">
        <x:v>Р</x:v>
      </x:c>
      <x:c r="I10" s="41" t="str">
        <x:v>Р</x:v>
      </x:c>
      <x:c r="J10" s="41" t="str">
        <x:v>Р</x:v>
      </x:c>
      <x:c r="K10" s="49" t="n">
        <x:f>IF(COUNTA(D10:J10)=0,IF($B10="","",0),IF(COUNT(K56:K62)=7,SUM(K56:K62),"Проверить"))</x:f>
        <x:v>37.5</x:v>
      </x:c>
      <x:c r="L10" s="51" t="n">
        <x:f>IF(ISTEXT(K10),K10,COUNTIFS(K56:K62,"&gt;0"))</x:f>
        <x:v>5</x:v>
      </x:c>
      <x:c r="M10" s="3"/>
    </x:row>
    <x:row r="11" ht="18" customHeight="1">
      <x:c r="A11" s="3"/>
      <x:c r="B11" s="42"/>
      <x:c r="C11" s="43"/>
      <x:c r="D11" s="44" t="str">
        <x:f>IF($L$56="Готово",CONCATENATE(IF(HOUR(H56)&lt;10,"0",""),HOUR(H56),":",IF(MINUTE(H56)&lt;10,"0",""),MINUTE(H56))&amp;"–"&amp;CONCATENATE(IF(HOUR(I56)&lt;10,"0",""),HOUR(I56),":",IF(MINUTE(I56)&lt;10,"0",""),MINUTE(I56))&amp;IF(I56&lt;H56," +1",""),L56)</x:f>
        <x:v>Выходной</x:v>
      </x:c>
      <x:c r="E11" s="44" t="str">
        <x:f>IF($L$57="Готово",CONCATENATE(IF(HOUR(H57)&lt;10,"0",""),HOUR(H57),":",IF(MINUTE(H57)&lt;10,"0",""),MINUTE(H57))&amp;"–"&amp;CONCATENATE(IF(HOUR(I57)&lt;10,"0",""),HOUR(I57),":",IF(MINUTE(I57)&lt;10,"0",""),MINUTE(I57))&amp;IF(I57&lt;H57," +1",""),L57)</x:f>
        <x:v>Выходной</x:v>
      </x:c>
      <x:c r="F11" s="44" t="str">
        <x:f>IF($L$58="Готово",CONCATENATE(IF(HOUR(H58)&lt;10,"0",""),HOUR(H58),":",IF(MINUTE(H58)&lt;10,"0",""),MINUTE(H58))&amp;"–"&amp;CONCATENATE(IF(HOUR(I58)&lt;10,"0",""),HOUR(I58),":",IF(MINUTE(I58)&lt;10,"0",""),MINUTE(I58))&amp;IF(I58&lt;H58," +1",""),L58)</x:f>
        <x:v>10:00–18:00</x:v>
      </x:c>
      <x:c r="G11" s="44" t="str">
        <x:f>IF($L$59="Готово",CONCATENATE(IF(HOUR(H59)&lt;10,"0",""),HOUR(H59),":",IF(MINUTE(H59)&lt;10,"0",""),MINUTE(H59))&amp;"–"&amp;CONCATENATE(IF(HOUR(I59)&lt;10,"0",""),HOUR(I59),":",IF(MINUTE(I59)&lt;10,"0",""),MINUTE(I59))&amp;IF(I59&lt;H59," +1",""),L59)</x:f>
        <x:v>10:00–18:00</x:v>
      </x:c>
      <x:c r="H11" s="44" t="str">
        <x:f>IF($L$60="Готово",CONCATENATE(IF(HOUR(H60)&lt;10,"0",""),HOUR(H60),":",IF(MINUTE(H60)&lt;10,"0",""),MINUTE(H60))&amp;"–"&amp;CONCATENATE(IF(HOUR(I60)&lt;10,"0",""),HOUR(I60),":",IF(MINUTE(I60)&lt;10,"0",""),MINUTE(I60))&amp;IF(I60&lt;H60," +1",""),L60)</x:f>
        <x:v>10:00–18:00</x:v>
      </x:c>
      <x:c r="I11" s="44" t="str">
        <x:f>IF($L$61="Готово",CONCATENATE(IF(HOUR(H61)&lt;10,"0",""),HOUR(H61),":",IF(MINUTE(H61)&lt;10,"0",""),MINUTE(H61))&amp;"–"&amp;CONCATENATE(IF(HOUR(I61)&lt;10,"0",""),HOUR(I61),":",IF(MINUTE(I61)&lt;10,"0",""),MINUTE(I61))&amp;IF(I61&lt;H61," +1",""),L61)</x:f>
        <x:v>10:00–18:00</x:v>
      </x:c>
      <x:c r="J11" s="44" t="str">
        <x:f>IF($L$62="Готово",CONCATENATE(IF(HOUR(H62)&lt;10,"0",""),HOUR(H62),":",IF(MINUTE(H62)&lt;10,"0",""),MINUTE(H62))&amp;"–"&amp;CONCATENATE(IF(HOUR(I62)&lt;10,"0",""),HOUR(I62),":",IF(MINUTE(I62)&lt;10,"0",""),MINUTE(I62))&amp;IF(I62&lt;H62," +1",""),L62)</x:f>
        <x:v>10:00–18:00</x:v>
      </x:c>
      <x:c r="K11" s="50"/>
      <x:c r="L11" s="52"/>
      <x:c r="M11" s="3"/>
    </x:row>
    <x:row r="12" ht="21" customHeight="1">
      <x:c r="A12" s="3"/>
      <x:c r="B12" s="36" t="str">
        <x:v>Борис</x:v>
      </x:c>
      <x:c r="C12" s="37" t="str">
        <x:v>Официант</x:v>
      </x:c>
      <x:c r="D12" s="41" t="str">
        <x:v>14-22</x:v>
      </x:c>
      <x:c r="E12" s="41" t="str">
        <x:v>В</x:v>
      </x:c>
      <x:c r="F12" s="41" t="str">
        <x:v>В</x:v>
      </x:c>
      <x:c r="G12" s="41" t="str">
        <x:v>П</x:v>
      </x:c>
      <x:c r="H12" s="41" t="str">
        <x:v>П</x:v>
      </x:c>
      <x:c r="I12" s="41" t="str">
        <x:v>П</x:v>
      </x:c>
      <x:c r="J12" s="41" t="str">
        <x:v>П</x:v>
      </x:c>
      <x:c r="K12" s="49" t="n">
        <x:f>IF(COUNTA(D12:J12)=0,IF($B12="","",0),IF(COUNT(K63:K69)=7,SUM(K63:K69),"Проверить"))</x:f>
        <x:v>37.5</x:v>
      </x:c>
      <x:c r="L12" s="51" t="n">
        <x:f>IF(ISTEXT(K12),K12,COUNTIFS(K63:K69,"&gt;0"))</x:f>
        <x:v>5</x:v>
      </x:c>
      <x:c r="M12" s="3"/>
    </x:row>
    <x:row r="13" ht="18" customHeight="1">
      <x:c r="A13" s="3"/>
      <x:c r="B13" s="42"/>
      <x:c r="C13" s="43"/>
      <x:c r="D13" s="44" t="str">
        <x:f>IF($L$63="Готово",CONCATENATE(IF(HOUR(H63)&lt;10,"0",""),HOUR(H63),":",IF(MINUTE(H63)&lt;10,"0",""),MINUTE(H63))&amp;"–"&amp;CONCATENATE(IF(HOUR(I63)&lt;10,"0",""),HOUR(I63),":",IF(MINUTE(I63)&lt;10,"0",""),MINUTE(I63))&amp;IF(I63&lt;H63," +1",""),L63)</x:f>
        <x:v>14:00–22:00</x:v>
      </x:c>
      <x:c r="E13" s="44" t="str">
        <x:f>IF($L$64="Готово",CONCATENATE(IF(HOUR(H64)&lt;10,"0",""),HOUR(H64),":",IF(MINUTE(H64)&lt;10,"0",""),MINUTE(H64))&amp;"–"&amp;CONCATENATE(IF(HOUR(I64)&lt;10,"0",""),HOUR(I64),":",IF(MINUTE(I64)&lt;10,"0",""),MINUTE(I64))&amp;IF(I64&lt;H64," +1",""),L64)</x:f>
        <x:v>Выходной</x:v>
      </x:c>
      <x:c r="F13" s="44" t="str">
        <x:f>IF($L$65="Готово",CONCATENATE(IF(HOUR(H65)&lt;10,"0",""),HOUR(H65),":",IF(MINUTE(H65)&lt;10,"0",""),MINUTE(H65))&amp;"–"&amp;CONCATENATE(IF(HOUR(I65)&lt;10,"0",""),HOUR(I65),":",IF(MINUTE(I65)&lt;10,"0",""),MINUTE(I65))&amp;IF(I65&lt;H65," +1",""),L65)</x:f>
        <x:v>Выходной</x:v>
      </x:c>
      <x:c r="G13" s="44" t="str">
        <x:f>IF($L$66="Готово",CONCATENATE(IF(HOUR(H66)&lt;10,"0",""),HOUR(H66),":",IF(MINUTE(H66)&lt;10,"0",""),MINUTE(H66))&amp;"–"&amp;CONCATENATE(IF(HOUR(I66)&lt;10,"0",""),HOUR(I66),":",IF(MINUTE(I66)&lt;10,"0",""),MINUTE(I66))&amp;IF(I66&lt;H66," +1",""),L66)</x:f>
        <x:v>14:00–22:00</x:v>
      </x:c>
      <x:c r="H13" s="44" t="str">
        <x:f>IF($L$67="Готово",CONCATENATE(IF(HOUR(H67)&lt;10,"0",""),HOUR(H67),":",IF(MINUTE(H67)&lt;10,"0",""),MINUTE(H67))&amp;"–"&amp;CONCATENATE(IF(HOUR(I67)&lt;10,"0",""),HOUR(I67),":",IF(MINUTE(I67)&lt;10,"0",""),MINUTE(I67))&amp;IF(I67&lt;H67," +1",""),L67)</x:f>
        <x:v>14:00–22:00</x:v>
      </x:c>
      <x:c r="I13" s="44" t="str">
        <x:f>IF($L$68="Готово",CONCATENATE(IF(HOUR(H68)&lt;10,"0",""),HOUR(H68),":",IF(MINUTE(H68)&lt;10,"0",""),MINUTE(H68))&amp;"–"&amp;CONCATENATE(IF(HOUR(I68)&lt;10,"0",""),HOUR(I68),":",IF(MINUTE(I68)&lt;10,"0",""),MINUTE(I68))&amp;IF(I68&lt;H68," +1",""),L68)</x:f>
        <x:v>14:00–22:00</x:v>
      </x:c>
      <x:c r="J13" s="44" t="str">
        <x:f>IF($L$69="Готово",CONCATENATE(IF(HOUR(H69)&lt;10,"0",""),HOUR(H69),":",IF(MINUTE(H69)&lt;10,"0",""),MINUTE(H69))&amp;"–"&amp;CONCATENATE(IF(HOUR(I69)&lt;10,"0",""),HOUR(I69),":",IF(MINUTE(I69)&lt;10,"0",""),MINUTE(I69))&amp;IF(I69&lt;H69," +1",""),L69)</x:f>
        <x:v>14:00–22:00</x:v>
      </x:c>
      <x:c r="K13" s="50"/>
      <x:c r="L13" s="52"/>
      <x:c r="M13" s="3"/>
    </x:row>
    <x:row r="14" ht="21" customHeight="1">
      <x:c r="A14" s="3"/>
      <x:c r="B14" s="36" t="str">
        <x:v>Вера</x:v>
      </x:c>
      <x:c r="C14" s="37" t="str">
        <x:v>Официант</x:v>
      </x:c>
      <x:c r="D14" s="41" t="str">
        <x:v>Р</x:v>
      </x:c>
      <x:c r="E14" s="41" t="str">
        <x:v>Р</x:v>
      </x:c>
      <x:c r="F14" s="41" t="str">
        <x:v>В</x:v>
      </x:c>
      <x:c r="G14" s="41" t="str">
        <x:v>В</x:v>
      </x:c>
      <x:c r="H14" s="41" t="str">
        <x:v>Р</x:v>
      </x:c>
      <x:c r="I14" s="41" t="str">
        <x:v>Р</x:v>
      </x:c>
      <x:c r="J14" s="41" t="str">
        <x:v>Р</x:v>
      </x:c>
      <x:c r="K14" s="49" t="n">
        <x:f>IF(COUNTA(D14:J14)=0,IF($B14="","",0),IF(COUNT(K70:K76)=7,SUM(K70:K76),"Проверить"))</x:f>
        <x:v>37.5</x:v>
      </x:c>
      <x:c r="L14" s="51" t="n">
        <x:f>IF(ISTEXT(K14),K14,COUNTIFS(K70:K76,"&gt;0"))</x:f>
        <x:v>5</x:v>
      </x:c>
      <x:c r="M14" s="3"/>
    </x:row>
    <x:row r="15" ht="18" customHeight="1">
      <x:c r="A15" s="3"/>
      <x:c r="B15" s="42"/>
      <x:c r="C15" s="43"/>
      <x:c r="D15" s="44" t="str">
        <x:f>IF($L$70="Готово",CONCATENATE(IF(HOUR(H70)&lt;10,"0",""),HOUR(H70),":",IF(MINUTE(H70)&lt;10,"0",""),MINUTE(H70))&amp;"–"&amp;CONCATENATE(IF(HOUR(I70)&lt;10,"0",""),HOUR(I70),":",IF(MINUTE(I70)&lt;10,"0",""),MINUTE(I70))&amp;IF(I70&lt;H70," +1",""),L70)</x:f>
        <x:v>10:00–18:00</x:v>
      </x:c>
      <x:c r="E15" s="44" t="str">
        <x:f>IF($L$71="Готово",CONCATENATE(IF(HOUR(H71)&lt;10,"0",""),HOUR(H71),":",IF(MINUTE(H71)&lt;10,"0",""),MINUTE(H71))&amp;"–"&amp;CONCATENATE(IF(HOUR(I71)&lt;10,"0",""),HOUR(I71),":",IF(MINUTE(I71)&lt;10,"0",""),MINUTE(I71))&amp;IF(I71&lt;H71," +1",""),L71)</x:f>
        <x:v>10:00–18:00</x:v>
      </x:c>
      <x:c r="F15" s="44" t="str">
        <x:f>IF($L$72="Готово",CONCATENATE(IF(HOUR(H72)&lt;10,"0",""),HOUR(H72),":",IF(MINUTE(H72)&lt;10,"0",""),MINUTE(H72))&amp;"–"&amp;CONCATENATE(IF(HOUR(I72)&lt;10,"0",""),HOUR(I72),":",IF(MINUTE(I72)&lt;10,"0",""),MINUTE(I72))&amp;IF(I72&lt;H72," +1",""),L72)</x:f>
        <x:v>Выходной</x:v>
      </x:c>
      <x:c r="G15" s="44" t="str">
        <x:f>IF($L$73="Готово",CONCATENATE(IF(HOUR(H73)&lt;10,"0",""),HOUR(H73),":",IF(MINUTE(H73)&lt;10,"0",""),MINUTE(H73))&amp;"–"&amp;CONCATENATE(IF(HOUR(I73)&lt;10,"0",""),HOUR(I73),":",IF(MINUTE(I73)&lt;10,"0",""),MINUTE(I73))&amp;IF(I73&lt;H73," +1",""),L73)</x:f>
        <x:v>Выходной</x:v>
      </x:c>
      <x:c r="H15" s="44" t="str">
        <x:f>IF($L$74="Готово",CONCATENATE(IF(HOUR(H74)&lt;10,"0",""),HOUR(H74),":",IF(MINUTE(H74)&lt;10,"0",""),MINUTE(H74))&amp;"–"&amp;CONCATENATE(IF(HOUR(I74)&lt;10,"0",""),HOUR(I74),":",IF(MINUTE(I74)&lt;10,"0",""),MINUTE(I74))&amp;IF(I74&lt;H74," +1",""),L74)</x:f>
        <x:v>10:00–18:00</x:v>
      </x:c>
      <x:c r="I15" s="44" t="str">
        <x:f>IF($L$75="Готово",CONCATENATE(IF(HOUR(H75)&lt;10,"0",""),HOUR(H75),":",IF(MINUTE(H75)&lt;10,"0",""),MINUTE(H75))&amp;"–"&amp;CONCATENATE(IF(HOUR(I75)&lt;10,"0",""),HOUR(I75),":",IF(MINUTE(I75)&lt;10,"0",""),MINUTE(I75))&amp;IF(I75&lt;H75," +1",""),L75)</x:f>
        <x:v>10:00–18:00</x:v>
      </x:c>
      <x:c r="J15" s="44" t="str">
        <x:f>IF($L$76="Готово",CONCATENATE(IF(HOUR(H76)&lt;10,"0",""),HOUR(H76),":",IF(MINUTE(H76)&lt;10,"0",""),MINUTE(H76))&amp;"–"&amp;CONCATENATE(IF(HOUR(I76)&lt;10,"0",""),HOUR(I76),":",IF(MINUTE(I76)&lt;10,"0",""),MINUTE(I76))&amp;IF(I76&lt;H76," +1",""),L76)</x:f>
        <x:v>10:00–18:00</x:v>
      </x:c>
      <x:c r="K15" s="50"/>
      <x:c r="L15" s="52"/>
      <x:c r="M15" s="3"/>
    </x:row>
    <x:row r="16" ht="21" customHeight="1">
      <x:c r="A16" s="3"/>
      <x:c r="B16" s="36" t="str">
        <x:v>Глеб</x:v>
      </x:c>
      <x:c r="C16" s="37" t="str">
        <x:v>Официант</x:v>
      </x:c>
      <x:c r="D16" s="41" t="str">
        <x:v>П</x:v>
      </x:c>
      <x:c r="E16" s="41" t="str">
        <x:v>П</x:v>
      </x:c>
      <x:c r="F16" s="41" t="str">
        <x:v>П</x:v>
      </x:c>
      <x:c r="G16" s="41" t="str">
        <x:v>В</x:v>
      </x:c>
      <x:c r="H16" s="41" t="str">
        <x:v>В</x:v>
      </x:c>
      <x:c r="I16" s="41" t="str">
        <x:v>П</x:v>
      </x:c>
      <x:c r="J16" s="41" t="str">
        <x:v>П</x:v>
      </x:c>
      <x:c r="K16" s="49" t="n">
        <x:f>IF(COUNTA(D16:J16)=0,IF($B16="","",0),IF(COUNT(K77:K83)=7,SUM(K77:K83),"Проверить"))</x:f>
        <x:v>37.5</x:v>
      </x:c>
      <x:c r="L16" s="51" t="n">
        <x:f>IF(ISTEXT(K16),K16,COUNTIFS(K77:K83,"&gt;0"))</x:f>
        <x:v>5</x:v>
      </x:c>
      <x:c r="M16" s="3"/>
    </x:row>
    <x:row r="17" ht="18" customHeight="1">
      <x:c r="A17" s="3"/>
      <x:c r="B17" s="42"/>
      <x:c r="C17" s="43"/>
      <x:c r="D17" s="44" t="str">
        <x:f>IF($L$77="Готово",CONCATENATE(IF(HOUR(H77)&lt;10,"0",""),HOUR(H77),":",IF(MINUTE(H77)&lt;10,"0",""),MINUTE(H77))&amp;"–"&amp;CONCATENATE(IF(HOUR(I77)&lt;10,"0",""),HOUR(I77),":",IF(MINUTE(I77)&lt;10,"0",""),MINUTE(I77))&amp;IF(I77&lt;H77," +1",""),L77)</x:f>
        <x:v>14:00–22:00</x:v>
      </x:c>
      <x:c r="E17" s="44" t="str">
        <x:f>IF($L$78="Готово",CONCATENATE(IF(HOUR(H78)&lt;10,"0",""),HOUR(H78),":",IF(MINUTE(H78)&lt;10,"0",""),MINUTE(H78))&amp;"–"&amp;CONCATENATE(IF(HOUR(I78)&lt;10,"0",""),HOUR(I78),":",IF(MINUTE(I78)&lt;10,"0",""),MINUTE(I78))&amp;IF(I78&lt;H78," +1",""),L78)</x:f>
        <x:v>14:00–22:00</x:v>
      </x:c>
      <x:c r="F17" s="44" t="str">
        <x:f>IF($L$79="Готово",CONCATENATE(IF(HOUR(H79)&lt;10,"0",""),HOUR(H79),":",IF(MINUTE(H79)&lt;10,"0",""),MINUTE(H79))&amp;"–"&amp;CONCATENATE(IF(HOUR(I79)&lt;10,"0",""),HOUR(I79),":",IF(MINUTE(I79)&lt;10,"0",""),MINUTE(I79))&amp;IF(I79&lt;H79," +1",""),L79)</x:f>
        <x:v>14:00–22:00</x:v>
      </x:c>
      <x:c r="G17" s="44" t="str">
        <x:f>IF($L$80="Готово",CONCATENATE(IF(HOUR(H80)&lt;10,"0",""),HOUR(H80),":",IF(MINUTE(H80)&lt;10,"0",""),MINUTE(H80))&amp;"–"&amp;CONCATENATE(IF(HOUR(I80)&lt;10,"0",""),HOUR(I80),":",IF(MINUTE(I80)&lt;10,"0",""),MINUTE(I80))&amp;IF(I80&lt;H80," +1",""),L80)</x:f>
        <x:v>Выходной</x:v>
      </x:c>
      <x:c r="H17" s="44" t="str">
        <x:f>IF($L$81="Готово",CONCATENATE(IF(HOUR(H81)&lt;10,"0",""),HOUR(H81),":",IF(MINUTE(H81)&lt;10,"0",""),MINUTE(H81))&amp;"–"&amp;CONCATENATE(IF(HOUR(I81)&lt;10,"0",""),HOUR(I81),":",IF(MINUTE(I81)&lt;10,"0",""),MINUTE(I81))&amp;IF(I81&lt;H81," +1",""),L81)</x:f>
        <x:v>Выходной</x:v>
      </x:c>
      <x:c r="I17" s="44" t="str">
        <x:f>IF($L$82="Готово",CONCATENATE(IF(HOUR(H82)&lt;10,"0",""),HOUR(H82),":",IF(MINUTE(H82)&lt;10,"0",""),MINUTE(H82))&amp;"–"&amp;CONCATENATE(IF(HOUR(I82)&lt;10,"0",""),HOUR(I82),":",IF(MINUTE(I82)&lt;10,"0",""),MINUTE(I82))&amp;IF(I82&lt;H82," +1",""),L82)</x:f>
        <x:v>14:00–22:00</x:v>
      </x:c>
      <x:c r="J17" s="44" t="str">
        <x:f>IF($L$83="Готово",CONCATENATE(IF(HOUR(H83)&lt;10,"0",""),HOUR(H83),":",IF(MINUTE(H83)&lt;10,"0",""),MINUTE(H83))&amp;"–"&amp;CONCATENATE(IF(HOUR(I83)&lt;10,"0",""),HOUR(I83),":",IF(MINUTE(I83)&lt;10,"0",""),MINUTE(I83))&amp;IF(I83&lt;H83," +1",""),L83)</x:f>
        <x:v>14:00–22:00</x:v>
      </x:c>
      <x:c r="K17" s="50"/>
      <x:c r="L17" s="52"/>
      <x:c r="M17" s="3"/>
    </x:row>
    <x:row r="18" ht="21" customHeight="1">
      <x:c r="A18" s="3"/>
      <x:c r="B18" s="36" t="str">
        <x:v>Дина</x:v>
      </x:c>
      <x:c r="C18" s="37" t="str">
        <x:v>Официант</x:v>
      </x:c>
      <x:c r="D18" s="41" t="str">
        <x:v>Р</x:v>
      </x:c>
      <x:c r="E18" s="41" t="str">
        <x:v>Р</x:v>
      </x:c>
      <x:c r="F18" s="41" t="str">
        <x:v>Р</x:v>
      </x:c>
      <x:c r="G18" s="41" t="str">
        <x:v>Р</x:v>
      </x:c>
      <x:c r="H18" s="41" t="str">
        <x:v>В</x:v>
      </x:c>
      <x:c r="I18" s="41" t="str">
        <x:v>Р</x:v>
      </x:c>
      <x:c r="J18" s="41" t="str">
        <x:v>В</x:v>
      </x:c>
      <x:c r="K18" s="49" t="n">
        <x:f>IF(COUNTA(D18:J18)=0,IF($B18="","",0),IF(COUNT(K84:K90)=7,SUM(K84:K90),"Проверить"))</x:f>
        <x:v>37.5</x:v>
      </x:c>
      <x:c r="L18" s="51" t="n">
        <x:f>IF(ISTEXT(K18),K18,COUNTIFS(K84:K90,"&gt;0"))</x:f>
        <x:v>5</x:v>
      </x:c>
      <x:c r="M18" s="3"/>
    </x:row>
    <x:row r="19" ht="18" customHeight="1">
      <x:c r="A19" s="3"/>
      <x:c r="B19" s="42"/>
      <x:c r="C19" s="43"/>
      <x:c r="D19" s="44" t="str">
        <x:f>IF($L$84="Готово",CONCATENATE(IF(HOUR(H84)&lt;10,"0",""),HOUR(H84),":",IF(MINUTE(H84)&lt;10,"0",""),MINUTE(H84))&amp;"–"&amp;CONCATENATE(IF(HOUR(I84)&lt;10,"0",""),HOUR(I84),":",IF(MINUTE(I84)&lt;10,"0",""),MINUTE(I84))&amp;IF(I84&lt;H84," +1",""),L84)</x:f>
        <x:v>10:00–18:00</x:v>
      </x:c>
      <x:c r="E19" s="44" t="str">
        <x:f>IF($L$85="Готово",CONCATENATE(IF(HOUR(H85)&lt;10,"0",""),HOUR(H85),":",IF(MINUTE(H85)&lt;10,"0",""),MINUTE(H85))&amp;"–"&amp;CONCATENATE(IF(HOUR(I85)&lt;10,"0",""),HOUR(I85),":",IF(MINUTE(I85)&lt;10,"0",""),MINUTE(I85))&amp;IF(I85&lt;H85," +1",""),L85)</x:f>
        <x:v>10:00–18:00</x:v>
      </x:c>
      <x:c r="F19" s="44" t="str">
        <x:f>IF($L$86="Готово",CONCATENATE(IF(HOUR(H86)&lt;10,"0",""),HOUR(H86),":",IF(MINUTE(H86)&lt;10,"0",""),MINUTE(H86))&amp;"–"&amp;CONCATENATE(IF(HOUR(I86)&lt;10,"0",""),HOUR(I86),":",IF(MINUTE(I86)&lt;10,"0",""),MINUTE(I86))&amp;IF(I86&lt;H86," +1",""),L86)</x:f>
        <x:v>10:00–18:00</x:v>
      </x:c>
      <x:c r="G19" s="44" t="str">
        <x:f>IF($L$87="Готово",CONCATENATE(IF(HOUR(H87)&lt;10,"0",""),HOUR(H87),":",IF(MINUTE(H87)&lt;10,"0",""),MINUTE(H87))&amp;"–"&amp;CONCATENATE(IF(HOUR(I87)&lt;10,"0",""),HOUR(I87),":",IF(MINUTE(I87)&lt;10,"0",""),MINUTE(I87))&amp;IF(I87&lt;H87," +1",""),L87)</x:f>
        <x:v>10:00–18:00</x:v>
      </x:c>
      <x:c r="H19" s="44" t="str">
        <x:f>IF($L$88="Готово",CONCATENATE(IF(HOUR(H88)&lt;10,"0",""),HOUR(H88),":",IF(MINUTE(H88)&lt;10,"0",""),MINUTE(H88))&amp;"–"&amp;CONCATENATE(IF(HOUR(I88)&lt;10,"0",""),HOUR(I88),":",IF(MINUTE(I88)&lt;10,"0",""),MINUTE(I88))&amp;IF(I88&lt;H88," +1",""),L88)</x:f>
        <x:v>Выходной</x:v>
      </x:c>
      <x:c r="I19" s="44" t="str">
        <x:f>IF($L$89="Готово",CONCATENATE(IF(HOUR(H89)&lt;10,"0",""),HOUR(H89),":",IF(MINUTE(H89)&lt;10,"0",""),MINUTE(H89))&amp;"–"&amp;CONCATENATE(IF(HOUR(I89)&lt;10,"0",""),HOUR(I89),":",IF(MINUTE(I89)&lt;10,"0",""),MINUTE(I89))&amp;IF(I89&lt;H89," +1",""),L89)</x:f>
        <x:v>10:00–18:00</x:v>
      </x:c>
      <x:c r="J19" s="44" t="str">
        <x:f>IF($L$90="Готово",CONCATENATE(IF(HOUR(H90)&lt;10,"0",""),HOUR(H90),":",IF(MINUTE(H90)&lt;10,"0",""),MINUTE(H90))&amp;"–"&amp;CONCATENATE(IF(HOUR(I90)&lt;10,"0",""),HOUR(I90),":",IF(MINUTE(I90)&lt;10,"0",""),MINUTE(I90))&amp;IF(I90&lt;H90," +1",""),L90)</x:f>
        <x:v>Выходной</x:v>
      </x:c>
      <x:c r="K19" s="50"/>
      <x:c r="L19" s="52"/>
      <x:c r="M19" s="3"/>
    </x:row>
    <x:row r="20" ht="21" customHeight="1">
      <x:c r="A20" s="3"/>
      <x:c r="B20" s="36" t="str">
        <x:v>Егор</x:v>
      </x:c>
      <x:c r="C20" s="37" t="str">
        <x:v>Официант</x:v>
      </x:c>
      <x:c r="D20" s="41" t="str">
        <x:v>В</x:v>
      </x:c>
      <x:c r="E20" s="41" t="str">
        <x:v>П</x:v>
      </x:c>
      <x:c r="F20" s="41" t="str">
        <x:v>П</x:v>
      </x:c>
      <x:c r="G20" s="41" t="str">
        <x:v>П</x:v>
      </x:c>
      <x:c r="H20" s="41" t="str">
        <x:v>П</x:v>
      </x:c>
      <x:c r="I20" s="41" t="str">
        <x:v>П</x:v>
      </x:c>
      <x:c r="J20" s="41" t="str">
        <x:v>В</x:v>
      </x:c>
      <x:c r="K20" s="49" t="n">
        <x:f>IF(COUNTA(D20:J20)=0,IF($B20="","",0),IF(COUNT(K91:K97)=7,SUM(K91:K97),"Проверить"))</x:f>
        <x:v>37.5</x:v>
      </x:c>
      <x:c r="L20" s="51" t="n">
        <x:f>IF(ISTEXT(K20),K20,COUNTIFS(K91:K97,"&gt;0"))</x:f>
        <x:v>5</x:v>
      </x:c>
      <x:c r="M20" s="3"/>
    </x:row>
    <x:row r="21" ht="18" customHeight="1">
      <x:c r="A21" s="3"/>
      <x:c r="B21" s="42"/>
      <x:c r="C21" s="43"/>
      <x:c r="D21" s="44" t="str">
        <x:f>IF($L$91="Готово",CONCATENATE(IF(HOUR(H91)&lt;10,"0",""),HOUR(H91),":",IF(MINUTE(H91)&lt;10,"0",""),MINUTE(H91))&amp;"–"&amp;CONCATENATE(IF(HOUR(I91)&lt;10,"0",""),HOUR(I91),":",IF(MINUTE(I91)&lt;10,"0",""),MINUTE(I91))&amp;IF(I91&lt;H91," +1",""),L91)</x:f>
        <x:v>Выходной</x:v>
      </x:c>
      <x:c r="E21" s="44" t="str">
        <x:f>IF($L$92="Готово",CONCATENATE(IF(HOUR(H92)&lt;10,"0",""),HOUR(H92),":",IF(MINUTE(H92)&lt;10,"0",""),MINUTE(H92))&amp;"–"&amp;CONCATENATE(IF(HOUR(I92)&lt;10,"0",""),HOUR(I92),":",IF(MINUTE(I92)&lt;10,"0",""),MINUTE(I92))&amp;IF(I92&lt;H92," +1",""),L92)</x:f>
        <x:v>14:00–22:00</x:v>
      </x:c>
      <x:c r="F21" s="44" t="str">
        <x:f>IF($L$93="Готово",CONCATENATE(IF(HOUR(H93)&lt;10,"0",""),HOUR(H93),":",IF(MINUTE(H93)&lt;10,"0",""),MINUTE(H93))&amp;"–"&amp;CONCATENATE(IF(HOUR(I93)&lt;10,"0",""),HOUR(I93),":",IF(MINUTE(I93)&lt;10,"0",""),MINUTE(I93))&amp;IF(I93&lt;H93," +1",""),L93)</x:f>
        <x:v>14:00–22:00</x:v>
      </x:c>
      <x:c r="G21" s="44" t="str">
        <x:f>IF($L$94="Готово",CONCATENATE(IF(HOUR(H94)&lt;10,"0",""),HOUR(H94),":",IF(MINUTE(H94)&lt;10,"0",""),MINUTE(H94))&amp;"–"&amp;CONCATENATE(IF(HOUR(I94)&lt;10,"0",""),HOUR(I94),":",IF(MINUTE(I94)&lt;10,"0",""),MINUTE(I94))&amp;IF(I94&lt;H94," +1",""),L94)</x:f>
        <x:v>14:00–22:00</x:v>
      </x:c>
      <x:c r="H21" s="44" t="str">
        <x:f>IF($L$95="Готово",CONCATENATE(IF(HOUR(H95)&lt;10,"0",""),HOUR(H95),":",IF(MINUTE(H95)&lt;10,"0",""),MINUTE(H95))&amp;"–"&amp;CONCATENATE(IF(HOUR(I95)&lt;10,"0",""),HOUR(I95),":",IF(MINUTE(I95)&lt;10,"0",""),MINUTE(I95))&amp;IF(I95&lt;H95," +1",""),L95)</x:f>
        <x:v>14:00–22:00</x:v>
      </x:c>
      <x:c r="I21" s="44" t="str">
        <x:f>IF($L$96="Готово",CONCATENATE(IF(HOUR(H96)&lt;10,"0",""),HOUR(H96),":",IF(MINUTE(H96)&lt;10,"0",""),MINUTE(H96))&amp;"–"&amp;CONCATENATE(IF(HOUR(I96)&lt;10,"0",""),HOUR(I96),":",IF(MINUTE(I96)&lt;10,"0",""),MINUTE(I96))&amp;IF(I96&lt;H96," +1",""),L96)</x:f>
        <x:v>14:00–22:00</x:v>
      </x:c>
      <x:c r="J21" s="44" t="str">
        <x:f>IF($L$97="Готово",CONCATENATE(IF(HOUR(H97)&lt;10,"0",""),HOUR(H97),":",IF(MINUTE(H97)&lt;10,"0",""),MINUTE(H97))&amp;"–"&amp;CONCATENATE(IF(HOUR(I97)&lt;10,"0",""),HOUR(I97),":",IF(MINUTE(I97)&lt;10,"0",""),MINUTE(I97))&amp;IF(I97&lt;H97," +1",""),L97)</x:f>
        <x:v>Выходной</x:v>
      </x:c>
      <x:c r="K21" s="50"/>
      <x:c r="L21" s="52"/>
      <x:c r="M21" s="3"/>
    </x:row>
    <x:row r="22" ht="21" customHeight="1">
      <x:c r="A22" s="3"/>
      <x:c r="B22" s="36"/>
      <x:c r="C22" s="37"/>
      <x:c r="D22" s="41"/>
      <x:c r="E22" s="41"/>
      <x:c r="F22" s="41"/>
      <x:c r="G22" s="41"/>
      <x:c r="H22" s="41"/>
      <x:c r="I22" s="41"/>
      <x:c r="J22" s="41"/>
      <x:c r="K22" s="49" t="str">
        <x:f>IF(COUNTA(D22:J22)=0,IF($B22="","",0),IF(COUNT(K98:K104)=7,SUM(K98:K104),"Проверить"))</x:f>
      </x:c>
      <x:c r="L22" s="51" t="str">
        <x:f>IF(ISTEXT(K22),K22,COUNTIFS(K98:K104,"&gt;0"))</x:f>
      </x:c>
      <x:c r="M22" s="3"/>
    </x:row>
    <x:row r="23" ht="18" customHeight="1">
      <x:c r="A23" s="3"/>
      <x:c r="B23" s="42"/>
      <x:c r="C23" s="43"/>
      <x:c r="D23" s="44" t="str">
        <x:f>IF($L$98="Готово",CONCATENATE(IF(HOUR(H98)&lt;10,"0",""),HOUR(H98),":",IF(MINUTE(H98)&lt;10,"0",""),MINUTE(H98))&amp;"–"&amp;CONCATENATE(IF(HOUR(I98)&lt;10,"0",""),HOUR(I98),":",IF(MINUTE(I98)&lt;10,"0",""),MINUTE(I98))&amp;IF(I98&lt;H98," +1",""),L98)</x:f>
      </x:c>
      <x:c r="E23" s="44" t="str">
        <x:f>IF($L$99="Готово",CONCATENATE(IF(HOUR(H99)&lt;10,"0",""),HOUR(H99),":",IF(MINUTE(H99)&lt;10,"0",""),MINUTE(H99))&amp;"–"&amp;CONCATENATE(IF(HOUR(I99)&lt;10,"0",""),HOUR(I99),":",IF(MINUTE(I99)&lt;10,"0",""),MINUTE(I99))&amp;IF(I99&lt;H99," +1",""),L99)</x:f>
      </x:c>
      <x:c r="F23" s="44" t="str">
        <x:f>IF($L$100="Готово",CONCATENATE(IF(HOUR(H100)&lt;10,"0",""),HOUR(H100),":",IF(MINUTE(H100)&lt;10,"0",""),MINUTE(H100))&amp;"–"&amp;CONCATENATE(IF(HOUR(I100)&lt;10,"0",""),HOUR(I100),":",IF(MINUTE(I100)&lt;10,"0",""),MINUTE(I100))&amp;IF(I100&lt;H100," +1",""),L100)</x:f>
      </x:c>
      <x:c r="G23" s="44" t="str">
        <x:f>IF($L$101="Готово",CONCATENATE(IF(HOUR(H101)&lt;10,"0",""),HOUR(H101),":",IF(MINUTE(H101)&lt;10,"0",""),MINUTE(H101))&amp;"–"&amp;CONCATENATE(IF(HOUR(I101)&lt;10,"0",""),HOUR(I101),":",IF(MINUTE(I101)&lt;10,"0",""),MINUTE(I101))&amp;IF(I101&lt;H101," +1",""),L101)</x:f>
      </x:c>
      <x:c r="H23" s="44" t="str">
        <x:f>IF($L$102="Готово",CONCATENATE(IF(HOUR(H102)&lt;10,"0",""),HOUR(H102),":",IF(MINUTE(H102)&lt;10,"0",""),MINUTE(H102))&amp;"–"&amp;CONCATENATE(IF(HOUR(I102)&lt;10,"0",""),HOUR(I102),":",IF(MINUTE(I102)&lt;10,"0",""),MINUTE(I102))&amp;IF(I102&lt;H102," +1",""),L102)</x:f>
      </x:c>
      <x:c r="I23" s="44" t="str">
        <x:f>IF($L$103="Готово",CONCATENATE(IF(HOUR(H103)&lt;10,"0",""),HOUR(H103),":",IF(MINUTE(H103)&lt;10,"0",""),MINUTE(H103))&amp;"–"&amp;CONCATENATE(IF(HOUR(I103)&lt;10,"0",""),HOUR(I103),":",IF(MINUTE(I103)&lt;10,"0",""),MINUTE(I103))&amp;IF(I103&lt;H103," +1",""),L103)</x:f>
      </x:c>
      <x:c r="J23" s="44" t="str">
        <x:f>IF($L$104="Готово",CONCATENATE(IF(HOUR(H104)&lt;10,"0",""),HOUR(H104),":",IF(MINUTE(H104)&lt;10,"0",""),MINUTE(H104))&amp;"–"&amp;CONCATENATE(IF(HOUR(I104)&lt;10,"0",""),HOUR(I104),":",IF(MINUTE(I104)&lt;10,"0",""),MINUTE(I104))&amp;IF(I104&lt;H104," +1",""),L104)</x:f>
      </x:c>
      <x:c r="K23" s="50"/>
      <x:c r="L23" s="52"/>
      <x:c r="M23" s="3"/>
    </x:row>
    <x:row r="24" ht="21" customHeight="1">
      <x:c r="A24" s="3"/>
      <x:c r="B24" s="36"/>
      <x:c r="C24" s="37"/>
      <x:c r="D24" s="41"/>
      <x:c r="E24" s="41"/>
      <x:c r="F24" s="41"/>
      <x:c r="G24" s="41"/>
      <x:c r="H24" s="41"/>
      <x:c r="I24" s="41"/>
      <x:c r="J24" s="41"/>
      <x:c r="K24" s="49" t="str">
        <x:f>IF(COUNTA(D24:J24)=0,IF($B24="","",0),IF(COUNT(K105:K111)=7,SUM(K105:K111),"Проверить"))</x:f>
      </x:c>
      <x:c r="L24" s="51" t="str">
        <x:f>IF(ISTEXT(K24),K24,COUNTIFS(K105:K111,"&gt;0"))</x:f>
      </x:c>
      <x:c r="M24" s="3"/>
    </x:row>
    <x:row r="25" ht="18" customHeight="1">
      <x:c r="A25" s="3"/>
      <x:c r="B25" s="42"/>
      <x:c r="C25" s="43"/>
      <x:c r="D25" s="44" t="str">
        <x:f>IF($L$105="Готово",CONCATENATE(IF(HOUR(H105)&lt;10,"0",""),HOUR(H105),":",IF(MINUTE(H105)&lt;10,"0",""),MINUTE(H105))&amp;"–"&amp;CONCATENATE(IF(HOUR(I105)&lt;10,"0",""),HOUR(I105),":",IF(MINUTE(I105)&lt;10,"0",""),MINUTE(I105))&amp;IF(I105&lt;H105," +1",""),L105)</x:f>
      </x:c>
      <x:c r="E25" s="44" t="str">
        <x:f>IF($L$106="Готово",CONCATENATE(IF(HOUR(H106)&lt;10,"0",""),HOUR(H106),":",IF(MINUTE(H106)&lt;10,"0",""),MINUTE(H106))&amp;"–"&amp;CONCATENATE(IF(HOUR(I106)&lt;10,"0",""),HOUR(I106),":",IF(MINUTE(I106)&lt;10,"0",""),MINUTE(I106))&amp;IF(I106&lt;H106," +1",""),L106)</x:f>
      </x:c>
      <x:c r="F25" s="44" t="str">
        <x:f>IF($L$107="Готово",CONCATENATE(IF(HOUR(H107)&lt;10,"0",""),HOUR(H107),":",IF(MINUTE(H107)&lt;10,"0",""),MINUTE(H107))&amp;"–"&amp;CONCATENATE(IF(HOUR(I107)&lt;10,"0",""),HOUR(I107),":",IF(MINUTE(I107)&lt;10,"0",""),MINUTE(I107))&amp;IF(I107&lt;H107," +1",""),L107)</x:f>
      </x:c>
      <x:c r="G25" s="44" t="str">
        <x:f>IF($L$108="Готово",CONCATENATE(IF(HOUR(H108)&lt;10,"0",""),HOUR(H108),":",IF(MINUTE(H108)&lt;10,"0",""),MINUTE(H108))&amp;"–"&amp;CONCATENATE(IF(HOUR(I108)&lt;10,"0",""),HOUR(I108),":",IF(MINUTE(I108)&lt;10,"0",""),MINUTE(I108))&amp;IF(I108&lt;H108," +1",""),L108)</x:f>
      </x:c>
      <x:c r="H25" s="44" t="str">
        <x:f>IF($L$109="Готово",CONCATENATE(IF(HOUR(H109)&lt;10,"0",""),HOUR(H109),":",IF(MINUTE(H109)&lt;10,"0",""),MINUTE(H109))&amp;"–"&amp;CONCATENATE(IF(HOUR(I109)&lt;10,"0",""),HOUR(I109),":",IF(MINUTE(I109)&lt;10,"0",""),MINUTE(I109))&amp;IF(I109&lt;H109," +1",""),L109)</x:f>
      </x:c>
      <x:c r="I25" s="44" t="str">
        <x:f>IF($L$110="Готово",CONCATENATE(IF(HOUR(H110)&lt;10,"0",""),HOUR(H110),":",IF(MINUTE(H110)&lt;10,"0",""),MINUTE(H110))&amp;"–"&amp;CONCATENATE(IF(HOUR(I110)&lt;10,"0",""),HOUR(I110),":",IF(MINUTE(I110)&lt;10,"0",""),MINUTE(I110))&amp;IF(I110&lt;H110," +1",""),L110)</x:f>
      </x:c>
      <x:c r="J25" s="44" t="str">
        <x:f>IF($L$111="Готово",CONCATENATE(IF(HOUR(H111)&lt;10,"0",""),HOUR(H111),":",IF(MINUTE(H111)&lt;10,"0",""),MINUTE(H111))&amp;"–"&amp;CONCATENATE(IF(HOUR(I111)&lt;10,"0",""),HOUR(I111),":",IF(MINUTE(I111)&lt;10,"0",""),MINUTE(I111))&amp;IF(I111&lt;H111," +1",""),L111)</x:f>
      </x:c>
      <x:c r="K25" s="50"/>
      <x:c r="L25" s="52"/>
      <x:c r="M25" s="3"/>
    </x:row>
    <x:row r="26" ht="21" customHeight="1">
      <x:c r="A26" s="3"/>
      <x:c r="B26" s="36"/>
      <x:c r="C26" s="37"/>
      <x:c r="D26" s="41"/>
      <x:c r="E26" s="41"/>
      <x:c r="F26" s="41"/>
      <x:c r="G26" s="41"/>
      <x:c r="H26" s="41"/>
      <x:c r="I26" s="41"/>
      <x:c r="J26" s="41"/>
      <x:c r="K26" s="49" t="str">
        <x:f>IF(COUNTA(D26:J26)=0,IF($B26="","",0),IF(COUNT(K112:K118)=7,SUM(K112:K118),"Проверить"))</x:f>
      </x:c>
      <x:c r="L26" s="51" t="str">
        <x:f>IF(ISTEXT(K26),K26,COUNTIFS(K112:K118,"&gt;0"))</x:f>
      </x:c>
      <x:c r="M26" s="3"/>
    </x:row>
    <x:row r="27" ht="18" customHeight="1">
      <x:c r="A27" s="3"/>
      <x:c r="B27" s="42"/>
      <x:c r="C27" s="43"/>
      <x:c r="D27" s="44" t="str">
        <x:f>IF($L$112="Готово",CONCATENATE(IF(HOUR(H112)&lt;10,"0",""),HOUR(H112),":",IF(MINUTE(H112)&lt;10,"0",""),MINUTE(H112))&amp;"–"&amp;CONCATENATE(IF(HOUR(I112)&lt;10,"0",""),HOUR(I112),":",IF(MINUTE(I112)&lt;10,"0",""),MINUTE(I112))&amp;IF(I112&lt;H112," +1",""),L112)</x:f>
      </x:c>
      <x:c r="E27" s="44" t="str">
        <x:f>IF($L$113="Готово",CONCATENATE(IF(HOUR(H113)&lt;10,"0",""),HOUR(H113),":",IF(MINUTE(H113)&lt;10,"0",""),MINUTE(H113))&amp;"–"&amp;CONCATENATE(IF(HOUR(I113)&lt;10,"0",""),HOUR(I113),":",IF(MINUTE(I113)&lt;10,"0",""),MINUTE(I113))&amp;IF(I113&lt;H113," +1",""),L113)</x:f>
      </x:c>
      <x:c r="F27" s="44" t="str">
        <x:f>IF($L$114="Готово",CONCATENATE(IF(HOUR(H114)&lt;10,"0",""),HOUR(H114),":",IF(MINUTE(H114)&lt;10,"0",""),MINUTE(H114))&amp;"–"&amp;CONCATENATE(IF(HOUR(I114)&lt;10,"0",""),HOUR(I114),":",IF(MINUTE(I114)&lt;10,"0",""),MINUTE(I114))&amp;IF(I114&lt;H114," +1",""),L114)</x:f>
      </x:c>
      <x:c r="G27" s="44" t="str">
        <x:f>IF($L$115="Готово",CONCATENATE(IF(HOUR(H115)&lt;10,"0",""),HOUR(H115),":",IF(MINUTE(H115)&lt;10,"0",""),MINUTE(H115))&amp;"–"&amp;CONCATENATE(IF(HOUR(I115)&lt;10,"0",""),HOUR(I115),":",IF(MINUTE(I115)&lt;10,"0",""),MINUTE(I115))&amp;IF(I115&lt;H115," +1",""),L115)</x:f>
      </x:c>
      <x:c r="H27" s="44" t="str">
        <x:f>IF($L$116="Готово",CONCATENATE(IF(HOUR(H116)&lt;10,"0",""),HOUR(H116),":",IF(MINUTE(H116)&lt;10,"0",""),MINUTE(H116))&amp;"–"&amp;CONCATENATE(IF(HOUR(I116)&lt;10,"0",""),HOUR(I116),":",IF(MINUTE(I116)&lt;10,"0",""),MINUTE(I116))&amp;IF(I116&lt;H116," +1",""),L116)</x:f>
      </x:c>
      <x:c r="I27" s="44" t="str">
        <x:f>IF($L$117="Готово",CONCATENATE(IF(HOUR(H117)&lt;10,"0",""),HOUR(H117),":",IF(MINUTE(H117)&lt;10,"0",""),MINUTE(H117))&amp;"–"&amp;CONCATENATE(IF(HOUR(I117)&lt;10,"0",""),HOUR(I117),":",IF(MINUTE(I117)&lt;10,"0",""),MINUTE(I117))&amp;IF(I117&lt;H117," +1",""),L117)</x:f>
      </x:c>
      <x:c r="J27" s="44" t="str">
        <x:f>IF($L$118="Готово",CONCATENATE(IF(HOUR(H118)&lt;10,"0",""),HOUR(H118),":",IF(MINUTE(H118)&lt;10,"0",""),MINUTE(H118))&amp;"–"&amp;CONCATENATE(IF(HOUR(I118)&lt;10,"0",""),HOUR(I118),":",IF(MINUTE(I118)&lt;10,"0",""),MINUTE(I118))&amp;IF(I118&lt;H118," +1",""),L118)</x:f>
      </x:c>
      <x:c r="K27" s="50"/>
      <x:c r="L27" s="52"/>
      <x:c r="M27" s="3"/>
    </x:row>
    <x:row r="28" ht="21" customHeight="1">
      <x:c r="A28" s="3"/>
      <x:c r="B28" s="36"/>
      <x:c r="C28" s="37"/>
      <x:c r="D28" s="41"/>
      <x:c r="E28" s="41"/>
      <x:c r="F28" s="41"/>
      <x:c r="G28" s="41"/>
      <x:c r="H28" s="41"/>
      <x:c r="I28" s="41"/>
      <x:c r="J28" s="41"/>
      <x:c r="K28" s="49" t="str">
        <x:f>IF(COUNTA(D28:J28)=0,IF($B28="","",0),IF(COUNT(K119:K125)=7,SUM(K119:K125),"Проверить"))</x:f>
      </x:c>
      <x:c r="L28" s="51" t="str">
        <x:f>IF(ISTEXT(K28),K28,COUNTIFS(K119:K125,"&gt;0"))</x:f>
      </x:c>
      <x:c r="M28" s="3"/>
    </x:row>
    <x:row r="29" ht="18" customHeight="1">
      <x:c r="A29" s="3"/>
      <x:c r="B29" s="42"/>
      <x:c r="C29" s="43"/>
      <x:c r="D29" s="44" t="str">
        <x:f>IF($L$119="Готово",CONCATENATE(IF(HOUR(H119)&lt;10,"0",""),HOUR(H119),":",IF(MINUTE(H119)&lt;10,"0",""),MINUTE(H119))&amp;"–"&amp;CONCATENATE(IF(HOUR(I119)&lt;10,"0",""),HOUR(I119),":",IF(MINUTE(I119)&lt;10,"0",""),MINUTE(I119))&amp;IF(I119&lt;H119," +1",""),L119)</x:f>
      </x:c>
      <x:c r="E29" s="44" t="str">
        <x:f>IF($L$120="Готово",CONCATENATE(IF(HOUR(H120)&lt;10,"0",""),HOUR(H120),":",IF(MINUTE(H120)&lt;10,"0",""),MINUTE(H120))&amp;"–"&amp;CONCATENATE(IF(HOUR(I120)&lt;10,"0",""),HOUR(I120),":",IF(MINUTE(I120)&lt;10,"0",""),MINUTE(I120))&amp;IF(I120&lt;H120," +1",""),L120)</x:f>
      </x:c>
      <x:c r="F29" s="44" t="str">
        <x:f>IF($L$121="Готово",CONCATENATE(IF(HOUR(H121)&lt;10,"0",""),HOUR(H121),":",IF(MINUTE(H121)&lt;10,"0",""),MINUTE(H121))&amp;"–"&amp;CONCATENATE(IF(HOUR(I121)&lt;10,"0",""),HOUR(I121),":",IF(MINUTE(I121)&lt;10,"0",""),MINUTE(I121))&amp;IF(I121&lt;H121," +1",""),L121)</x:f>
      </x:c>
      <x:c r="G29" s="44" t="str">
        <x:f>IF($L$122="Готово",CONCATENATE(IF(HOUR(H122)&lt;10,"0",""),HOUR(H122),":",IF(MINUTE(H122)&lt;10,"0",""),MINUTE(H122))&amp;"–"&amp;CONCATENATE(IF(HOUR(I122)&lt;10,"0",""),HOUR(I122),":",IF(MINUTE(I122)&lt;10,"0",""),MINUTE(I122))&amp;IF(I122&lt;H122," +1",""),L122)</x:f>
      </x:c>
      <x:c r="H29" s="44" t="str">
        <x:f>IF($L$123="Готово",CONCATENATE(IF(HOUR(H123)&lt;10,"0",""),HOUR(H123),":",IF(MINUTE(H123)&lt;10,"0",""),MINUTE(H123))&amp;"–"&amp;CONCATENATE(IF(HOUR(I123)&lt;10,"0",""),HOUR(I123),":",IF(MINUTE(I123)&lt;10,"0",""),MINUTE(I123))&amp;IF(I123&lt;H123," +1",""),L123)</x:f>
      </x:c>
      <x:c r="I29" s="44" t="str">
        <x:f>IF($L$124="Готово",CONCATENATE(IF(HOUR(H124)&lt;10,"0",""),HOUR(H124),":",IF(MINUTE(H124)&lt;10,"0",""),MINUTE(H124))&amp;"–"&amp;CONCATENATE(IF(HOUR(I124)&lt;10,"0",""),HOUR(I124),":",IF(MINUTE(I124)&lt;10,"0",""),MINUTE(I124))&amp;IF(I124&lt;H124," +1",""),L124)</x:f>
      </x:c>
      <x:c r="J29" s="44" t="str">
        <x:f>IF($L$125="Готово",CONCATENATE(IF(HOUR(H125)&lt;10,"0",""),HOUR(H125),":",IF(MINUTE(H125)&lt;10,"0",""),MINUTE(H125))&amp;"–"&amp;CONCATENATE(IF(HOUR(I125)&lt;10,"0",""),HOUR(I125),":",IF(MINUTE(I125)&lt;10,"0",""),MINUTE(I125))&amp;IF(I125&lt;H125," +1",""),L125)</x:f>
      </x:c>
      <x:c r="K29" s="50"/>
      <x:c r="L29" s="52"/>
      <x:c r="M29" s="3"/>
    </x:row>
    <x:row r="30" ht="21" customHeight="1">
      <x:c r="A30" s="3"/>
      <x:c r="B30" s="36"/>
      <x:c r="C30" s="37"/>
      <x:c r="D30" s="41"/>
      <x:c r="E30" s="41"/>
      <x:c r="F30" s="41"/>
      <x:c r="G30" s="41"/>
      <x:c r="H30" s="41"/>
      <x:c r="I30" s="41"/>
      <x:c r="J30" s="41"/>
      <x:c r="K30" s="49" t="str">
        <x:f>IF(COUNTA(D30:J30)=0,IF($B30="","",0),IF(COUNT(K126:K132)=7,SUM(K126:K132),"Проверить"))</x:f>
      </x:c>
      <x:c r="L30" s="51" t="str">
        <x:f>IF(ISTEXT(K30),K30,COUNTIFS(K126:K132,"&gt;0"))</x:f>
      </x:c>
      <x:c r="M30" s="3"/>
    </x:row>
    <x:row r="31" ht="18" customHeight="1">
      <x:c r="A31" s="3"/>
      <x:c r="B31" s="42"/>
      <x:c r="C31" s="43"/>
      <x:c r="D31" s="44" t="str">
        <x:f>IF($L$126="Готово",CONCATENATE(IF(HOUR(H126)&lt;10,"0",""),HOUR(H126),":",IF(MINUTE(H126)&lt;10,"0",""),MINUTE(H126))&amp;"–"&amp;CONCATENATE(IF(HOUR(I126)&lt;10,"0",""),HOUR(I126),":",IF(MINUTE(I126)&lt;10,"0",""),MINUTE(I126))&amp;IF(I126&lt;H126," +1",""),L126)</x:f>
      </x:c>
      <x:c r="E31" s="44" t="str">
        <x:f>IF($L$127="Готово",CONCATENATE(IF(HOUR(H127)&lt;10,"0",""),HOUR(H127),":",IF(MINUTE(H127)&lt;10,"0",""),MINUTE(H127))&amp;"–"&amp;CONCATENATE(IF(HOUR(I127)&lt;10,"0",""),HOUR(I127),":",IF(MINUTE(I127)&lt;10,"0",""),MINUTE(I127))&amp;IF(I127&lt;H127," +1",""),L127)</x:f>
      </x:c>
      <x:c r="F31" s="44" t="str">
        <x:f>IF($L$128="Готово",CONCATENATE(IF(HOUR(H128)&lt;10,"0",""),HOUR(H128),":",IF(MINUTE(H128)&lt;10,"0",""),MINUTE(H128))&amp;"–"&amp;CONCATENATE(IF(HOUR(I128)&lt;10,"0",""),HOUR(I128),":",IF(MINUTE(I128)&lt;10,"0",""),MINUTE(I128))&amp;IF(I128&lt;H128," +1",""),L128)</x:f>
      </x:c>
      <x:c r="G31" s="44" t="str">
        <x:f>IF($L$129="Готово",CONCATENATE(IF(HOUR(H129)&lt;10,"0",""),HOUR(H129),":",IF(MINUTE(H129)&lt;10,"0",""),MINUTE(H129))&amp;"–"&amp;CONCATENATE(IF(HOUR(I129)&lt;10,"0",""),HOUR(I129),":",IF(MINUTE(I129)&lt;10,"0",""),MINUTE(I129))&amp;IF(I129&lt;H129," +1",""),L129)</x:f>
      </x:c>
      <x:c r="H31" s="44" t="str">
        <x:f>IF($L$130="Готово",CONCATENATE(IF(HOUR(H130)&lt;10,"0",""),HOUR(H130),":",IF(MINUTE(H130)&lt;10,"0",""),MINUTE(H130))&amp;"–"&amp;CONCATENATE(IF(HOUR(I130)&lt;10,"0",""),HOUR(I130),":",IF(MINUTE(I130)&lt;10,"0",""),MINUTE(I130))&amp;IF(I130&lt;H130," +1",""),L130)</x:f>
      </x:c>
      <x:c r="I31" s="44" t="str">
        <x:f>IF($L$131="Готово",CONCATENATE(IF(HOUR(H131)&lt;10,"0",""),HOUR(H131),":",IF(MINUTE(H131)&lt;10,"0",""),MINUTE(H131))&amp;"–"&amp;CONCATENATE(IF(HOUR(I131)&lt;10,"0",""),HOUR(I131),":",IF(MINUTE(I131)&lt;10,"0",""),MINUTE(I131))&amp;IF(I131&lt;H131," +1",""),L131)</x:f>
      </x:c>
      <x:c r="J31" s="44" t="str">
        <x:f>IF($L$132="Готово",CONCATENATE(IF(HOUR(H132)&lt;10,"0",""),HOUR(H132),":",IF(MINUTE(H132)&lt;10,"0",""),MINUTE(H132))&amp;"–"&amp;CONCATENATE(IF(HOUR(I132)&lt;10,"0",""),HOUR(I132),":",IF(MINUTE(I132)&lt;10,"0",""),MINUTE(I132))&amp;IF(I132&lt;H132," +1",""),L132)</x:f>
      </x:c>
      <x:c r="K31" s="50"/>
      <x:c r="L31" s="52"/>
      <x:c r="M31" s="3"/>
    </x:row>
    <x:row r="32" ht="21" customHeight="1">
      <x:c r="A32" s="3"/>
      <x:c r="B32" s="36"/>
      <x:c r="C32" s="37"/>
      <x:c r="D32" s="41"/>
      <x:c r="E32" s="41"/>
      <x:c r="F32" s="41"/>
      <x:c r="G32" s="41"/>
      <x:c r="H32" s="41"/>
      <x:c r="I32" s="41"/>
      <x:c r="J32" s="41"/>
      <x:c r="K32" s="49" t="str">
        <x:f>IF(COUNTA(D32:J32)=0,IF($B32="","",0),IF(COUNT(K133:K139)=7,SUM(K133:K139),"Проверить"))</x:f>
      </x:c>
      <x:c r="L32" s="51" t="str">
        <x:f>IF(ISTEXT(K32),K32,COUNTIFS(K133:K139,"&gt;0"))</x:f>
      </x:c>
      <x:c r="M32" s="3"/>
    </x:row>
    <x:row r="33" ht="18" customHeight="1">
      <x:c r="A33" s="3"/>
      <x:c r="B33" s="42"/>
      <x:c r="C33" s="43"/>
      <x:c r="D33" s="44" t="str">
        <x:f>IF($L$133="Готово",CONCATENATE(IF(HOUR(H133)&lt;10,"0",""),HOUR(H133),":",IF(MINUTE(H133)&lt;10,"0",""),MINUTE(H133))&amp;"–"&amp;CONCATENATE(IF(HOUR(I133)&lt;10,"0",""),HOUR(I133),":",IF(MINUTE(I133)&lt;10,"0",""),MINUTE(I133))&amp;IF(I133&lt;H133," +1",""),L133)</x:f>
      </x:c>
      <x:c r="E33" s="44" t="str">
        <x:f>IF($L$134="Готово",CONCATENATE(IF(HOUR(H134)&lt;10,"0",""),HOUR(H134),":",IF(MINUTE(H134)&lt;10,"0",""),MINUTE(H134))&amp;"–"&amp;CONCATENATE(IF(HOUR(I134)&lt;10,"0",""),HOUR(I134),":",IF(MINUTE(I134)&lt;10,"0",""),MINUTE(I134))&amp;IF(I134&lt;H134," +1",""),L134)</x:f>
      </x:c>
      <x:c r="F33" s="44" t="str">
        <x:f>IF($L$135="Готово",CONCATENATE(IF(HOUR(H135)&lt;10,"0",""),HOUR(H135),":",IF(MINUTE(H135)&lt;10,"0",""),MINUTE(H135))&amp;"–"&amp;CONCATENATE(IF(HOUR(I135)&lt;10,"0",""),HOUR(I135),":",IF(MINUTE(I135)&lt;10,"0",""),MINUTE(I135))&amp;IF(I135&lt;H135," +1",""),L135)</x:f>
      </x:c>
      <x:c r="G33" s="44" t="str">
        <x:f>IF($L$136="Готово",CONCATENATE(IF(HOUR(H136)&lt;10,"0",""),HOUR(H136),":",IF(MINUTE(H136)&lt;10,"0",""),MINUTE(H136))&amp;"–"&amp;CONCATENATE(IF(HOUR(I136)&lt;10,"0",""),HOUR(I136),":",IF(MINUTE(I136)&lt;10,"0",""),MINUTE(I136))&amp;IF(I136&lt;H136," +1",""),L136)</x:f>
      </x:c>
      <x:c r="H33" s="44" t="str">
        <x:f>IF($L$137="Готово",CONCATENATE(IF(HOUR(H137)&lt;10,"0",""),HOUR(H137),":",IF(MINUTE(H137)&lt;10,"0",""),MINUTE(H137))&amp;"–"&amp;CONCATENATE(IF(HOUR(I137)&lt;10,"0",""),HOUR(I137),":",IF(MINUTE(I137)&lt;10,"0",""),MINUTE(I137))&amp;IF(I137&lt;H137," +1",""),L137)</x:f>
      </x:c>
      <x:c r="I33" s="44" t="str">
        <x:f>IF($L$138="Готово",CONCATENATE(IF(HOUR(H138)&lt;10,"0",""),HOUR(H138),":",IF(MINUTE(H138)&lt;10,"0",""),MINUTE(H138))&amp;"–"&amp;CONCATENATE(IF(HOUR(I138)&lt;10,"0",""),HOUR(I138),":",IF(MINUTE(I138)&lt;10,"0",""),MINUTE(I138))&amp;IF(I138&lt;H138," +1",""),L138)</x:f>
      </x:c>
      <x:c r="J33" s="44" t="str">
        <x:f>IF($L$139="Готово",CONCATENATE(IF(HOUR(H139)&lt;10,"0",""),HOUR(H139),":",IF(MINUTE(H139)&lt;10,"0",""),MINUTE(H139))&amp;"–"&amp;CONCATENATE(IF(HOUR(I139)&lt;10,"0",""),HOUR(I139),":",IF(MINUTE(I139)&lt;10,"0",""),MINUTE(I139))&amp;IF(I139&lt;H139," +1",""),L139)</x:f>
      </x:c>
      <x:c r="K33" s="50"/>
      <x:c r="L33" s="52"/>
      <x:c r="M33" s="3"/>
    </x:row>
    <x:row r="34" ht="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</x:row>
    <x:row r="35" ht="25" customHeight="1">
      <x:c r="A35" s="3"/>
      <x:c r="B35" s="53" t="str">
        <x:v>Смены по дням</x:v>
      </x:c>
      <x:c r="C35" s="53" t="str">
        <x:v>Смены по дням</x:v>
      </x:c>
      <x:c r="D35" s="55" t="n">
        <x:f>IF(COUNT(K56,K63,K70,K77,K84,K91,K98,K105,K112,K119,K126,K133)=12,IF(D$8="","",SUM(IF(K56&gt;0,1,0),IF(K63&gt;0,1,0),IF(K70&gt;0,1,0),IF(K77&gt;0,1,0),IF(K84&gt;0,1,0),IF(K91&gt;0,1,0),IF(K98&gt;0,1,0),IF(K105&gt;0,1,0),IF(K112&gt;0,1,0),IF(K119&gt;0,1,0),IF(K126&gt;0,1,0),IF(K133&gt;0,1,0))),"Проверить")</x:f>
        <x:v>4</x:v>
      </x:c>
      <x:c r="E35" s="55" t="n">
        <x:f>IF(COUNT(K57,K64,K71,K78,K85,K92,K99,K106,K113,K120,K127,K134)=12,IF(E$8="","",SUM(IF(K57&gt;0,1,0),IF(K64&gt;0,1,0),IF(K71&gt;0,1,0),IF(K78&gt;0,1,0),IF(K85&gt;0,1,0),IF(K92&gt;0,1,0),IF(K99&gt;0,1,0),IF(K106&gt;0,1,0),IF(K113&gt;0,1,0),IF(K120&gt;0,1,0),IF(K127&gt;0,1,0),IF(K134&gt;0,1,0))),"Проверить")</x:f>
        <x:v>4</x:v>
      </x:c>
      <x:c r="F35" s="55" t="n">
        <x:f>IF(COUNT(K58,K65,K72,K79,K86,K93,K100,K107,K114,K121,K128,K135)=12,IF(F$8="","",SUM(IF(K58&gt;0,1,0),IF(K65&gt;0,1,0),IF(K72&gt;0,1,0),IF(K79&gt;0,1,0),IF(K86&gt;0,1,0),IF(K93&gt;0,1,0),IF(K100&gt;0,1,0),IF(K107&gt;0,1,0),IF(K114&gt;0,1,0),IF(K121&gt;0,1,0),IF(K128&gt;0,1,0),IF(K135&gt;0,1,0))),"Проверить")</x:f>
        <x:v>4</x:v>
      </x:c>
      <x:c r="G35" s="55" t="n">
        <x:f>IF(COUNT(K59,K66,K73,K80,K87,K94,K101,K108,K115,K122,K129,K136)=12,IF(G$8="","",SUM(IF(K59&gt;0,1,0),IF(K66&gt;0,1,0),IF(K73&gt;0,1,0),IF(K80&gt;0,1,0),IF(K87&gt;0,1,0),IF(K94&gt;0,1,0),IF(K101&gt;0,1,0),IF(K108&gt;0,1,0),IF(K115&gt;0,1,0),IF(K122&gt;0,1,0),IF(K129&gt;0,1,0),IF(K136&gt;0,1,0))),"Проверить")</x:f>
        <x:v>4</x:v>
      </x:c>
      <x:c r="H35" s="55" t="n">
        <x:f>IF(COUNT(K60,K67,K74,K81,K88,K95,K102,K109,K116,K123,K130,K137)=12,IF(H$8="","",SUM(IF(K60&gt;0,1,0),IF(K67&gt;0,1,0),IF(K74&gt;0,1,0),IF(K81&gt;0,1,0),IF(K88&gt;0,1,0),IF(K95&gt;0,1,0),IF(K102&gt;0,1,0),IF(K109&gt;0,1,0),IF(K116&gt;0,1,0),IF(K123&gt;0,1,0),IF(K130&gt;0,1,0),IF(K137&gt;0,1,0))),"Проверить")</x:f>
        <x:v>4</x:v>
      </x:c>
      <x:c r="I35" s="55" t="n">
        <x:f>IF(COUNT(K61,K68,K75,K82,K89,K96,K103,K110,K117,K124,K131,K138)=12,IF(I$8="","",SUM(IF(K61&gt;0,1,0),IF(K68&gt;0,1,0),IF(K75&gt;0,1,0),IF(K82&gt;0,1,0),IF(K89&gt;0,1,0),IF(K96&gt;0,1,0),IF(K103&gt;0,1,0),IF(K110&gt;0,1,0),IF(K117&gt;0,1,0),IF(K124&gt;0,1,0),IF(K131&gt;0,1,0),IF(K138&gt;0,1,0))),"Проверить")</x:f>
        <x:v>6</x:v>
      </x:c>
      <x:c r="J35" s="55" t="n">
        <x:f>IF(COUNT(K62,K69,K76,K83,K90,K97,K104,K111,K118,K125,K132,K139)=12,IF(J$8="","",SUM(IF(K62&gt;0,1,0),IF(K69&gt;0,1,0),IF(K76&gt;0,1,0),IF(K83&gt;0,1,0),IF(K90&gt;0,1,0),IF(K97&gt;0,1,0),IF(K104&gt;0,1,0),IF(K111&gt;0,1,0),IF(K118&gt;0,1,0),IF(K125&gt;0,1,0),IF(K132&gt;0,1,0),IF(K139&gt;0,1,0))),"Проверить")</x:f>
        <x:v>4</x:v>
      </x:c>
      <x:c r="K35" s="55" t="n">
        <x:f>IF(COUNTIFS(D35:J35,"Проверить")&gt;0,"Проверить",SUM(D35:J35))</x:f>
        <x:v>30</x:v>
      </x:c>
      <x:c r="L35" s="8" t="str">
        <x:v>за неделю</x:v>
      </x:c>
      <x:c r="M35" s="3"/>
    </x:row>
    <x:row r="36" ht="25" customHeight="1">
      <x:c r="A36" s="3"/>
      <x:c r="B36" s="58" t="str">
        <x:v>Рабочие часы</x:v>
      </x:c>
      <x:c r="C36" s="58" t="str">
        <x:v>Рабочие часы</x:v>
      </x:c>
      <x:c r="D36" s="59" t="n">
        <x:f>IF(COUNT(K56,K63,K70,K77,K84,K91,K98,K105,K112,K119,K126,K133)=12,IF(D$8="","",SUM(K56,K63,K70,K77,K84,K91,K98,K105,K112,K119,K126,K133)),"Проверить")</x:f>
        <x:v>30</x:v>
      </x:c>
      <x:c r="E36" s="59" t="n">
        <x:f>IF(COUNT(K57,K64,K71,K78,K85,K92,K99,K106,K113,K120,K127,K134)=12,IF(E$8="","",SUM(K57,K64,K71,K78,K85,K92,K99,K106,K113,K120,K127,K134)),"Проверить")</x:f>
        <x:v>30</x:v>
      </x:c>
      <x:c r="F36" s="59" t="n">
        <x:f>IF(COUNT(K58,K65,K72,K79,K86,K93,K100,K107,K114,K121,K128,K135)=12,IF(F$8="","",SUM(K58,K65,K72,K79,K86,K93,K100,K107,K114,K121,K128,K135)),"Проверить")</x:f>
        <x:v>30</x:v>
      </x:c>
      <x:c r="G36" s="59" t="n">
        <x:f>IF(COUNT(K59,K66,K73,K80,K87,K94,K101,K108,K115,K122,K129,K136)=12,IF(G$8="","",SUM(K59,K66,K73,K80,K87,K94,K101,K108,K115,K122,K129,K136)),"Проверить")</x:f>
        <x:v>30</x:v>
      </x:c>
      <x:c r="H36" s="59" t="n">
        <x:f>IF(COUNT(K60,K67,K74,K81,K88,K95,K102,K109,K116,K123,K130,K137)=12,IF(H$8="","",SUM(K60,K67,K74,K81,K88,K95,K102,K109,K116,K123,K130,K137)),"Проверить")</x:f>
        <x:v>30</x:v>
      </x:c>
      <x:c r="I36" s="59" t="n">
        <x:f>IF(COUNT(K61,K68,K75,K82,K89,K96,K103,K110,K117,K124,K131,K138)=12,IF(I$8="","",SUM(K61,K68,K75,K82,K89,K96,K103,K110,K117,K124,K131,K138)),"Проверить")</x:f>
        <x:v>45</x:v>
      </x:c>
      <x:c r="J36" s="59" t="n">
        <x:f>IF(COUNT(K62,K69,K76,K83,K90,K97,K104,K111,K118,K125,K132,K139)=12,IF(J$8="","",SUM(K62,K69,K76,K83,K90,K97,K104,K111,K118,K125,K132,K139)),"Проверить")</x:f>
        <x:v>30</x:v>
      </x:c>
      <x:c r="K36" s="59" t="n">
        <x:f>IF(NOT(IF(ISNUMBER($D$5),AND($D$5=INT($D$5),$D$5&gt;=36526,$D$5&lt;=73050,WEEKDAY($D$5,2)=1),FALSE)),"Дата недели",IF(COUNTIFS(D36:J36,"Проверить")&gt;0,"Проверить",SUM(D36:J36)))</x:f>
        <x:v>225</x:v>
      </x:c>
      <x:c r="L36" s="60" t="str">
        <x:v>за неделю</x:v>
      </x:c>
      <x:c r="M36" s="3"/>
    </x:row>
    <x:row r="37" ht="22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</x:row>
    <x:row r="38" ht="31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</x:row>
    <x:row r="39" ht="31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</x:row>
    <x:row r="40" ht="27" customHeight="1">
      <x:c r="A40" s="3"/>
      <x:c r="B40" s="61" t="str">
        <x:v>Каталог смен</x:v>
      </x:c>
      <x:c r="C40" s="61" t="str">
        <x:v>Каталог смен</x:v>
      </x:c>
      <x:c r="D40" s="61" t="str">
        <x:v>Каталог смен</x:v>
      </x:c>
      <x:c r="E40" s="61" t="str">
        <x:v>Каталог смен</x:v>
      </x:c>
      <x:c r="F40" s="61" t="str">
        <x:v>Каталог смен</x:v>
      </x:c>
      <x:c r="G40" s="61" t="str">
        <x:v>Каталог смен</x:v>
      </x:c>
      <x:c r="H40" s="61" t="str">
        <x:v>Каталог смен</x:v>
      </x:c>
      <x:c r="I40" s="61" t="str">
        <x:v>Каталог смен</x:v>
      </x:c>
      <x:c r="J40" s="61" t="str">
        <x:v>Каталог смен</x:v>
      </x:c>
      <x:c r="K40" s="61" t="str">
        <x:v>Каталог смен</x:v>
      </x:c>
      <x:c r="L40" s="61" t="str">
        <x:v>Каталог смен</x:v>
      </x:c>
      <x:c r="M40" s="3"/>
    </x:row>
    <x:row r="41" ht="25" customHeight="1">
      <x:c r="A41" s="3"/>
      <x:c r="B41" s="63" t="str">
        <x:v>Код</x:v>
      </x:c>
      <x:c r="C41" s="63" t="str">
        <x:v>Название</x:v>
      </x:c>
      <x:c r="D41" s="63" t="str">
        <x:v>Название</x:v>
      </x:c>
      <x:c r="E41" s="63" t="str">
        <x:v>Начало</x:v>
      </x:c>
      <x:c r="F41" s="63" t="str">
        <x:v>Конец</x:v>
      </x:c>
      <x:c r="G41" s="63" t="str">
        <x:v>Перерыв, мин</x:v>
      </x:c>
      <x:c r="H41" s="63" t="str">
        <x:v>Часы, ч</x:v>
      </x:c>
      <x:c r="I41" s="63" t="str">
        <x:v>Проверка времени</x:v>
      </x:c>
      <x:c r="J41" s="63" t="str">
        <x:v>Проверка времени</x:v>
      </x:c>
      <x:c r="K41" s="63" t="str">
        <x:v>Проверка времени</x:v>
      </x:c>
      <x:c r="L41" s="63" t="str">
        <x:v>Проверка времени</x:v>
      </x:c>
      <x:c r="M41" s="3"/>
    </x:row>
    <x:row r="42" ht="25" customHeight="1">
      <x:c r="A42" s="3"/>
      <x:c r="B42" s="45" t="str">
        <x:v>Р</x:v>
      </x:c>
      <x:c r="C42" s="45" t="str">
        <x:v>Ранняя</x:v>
      </x:c>
      <x:c r="D42" s="45" t="str">
        <x:v>Ранняя</x:v>
      </x:c>
      <x:c r="E42" s="65" t="n">
        <x:v>0.4166666666666667</x:v>
      </x:c>
      <x:c r="F42" s="65" t="n">
        <x:v>0.75</x:v>
      </x:c>
      <x:c r="G42" s="66" t="n">
        <x:v>30</x:v>
      </x:c>
      <x:c r="H42" s="67" t="n">
        <x:f>IF(I42="Готово",ROUND(24*MOD(F42-E42,1)-G42/60,10),"")</x:f>
        <x:v>7.5</x:v>
      </x:c>
      <x:c r="I42" s="68" t="str">
        <x:f>IF(OR(NOT(ISNUMBER(E42)),NOT(ISNUMBER(F42)),NOT(ISNUMBER(G42))),"Введите время и перерыв",IF(OR(E42&lt;0,E42&gt;=1,F42&lt;0,F42&gt;=1),"Время от 00:00 до 23:59",IF(E42=F42,"Начало равно концу",IF(OR(G42&lt;0,G42&lt;&gt;INT(G42)),"Перерыв: целые минуты от 0",IF(G42&gt;=ROUND(MOD(F42-E42,1)*1440,8),"Перерыв не меньше смены","Готово")))))</x:f>
        <x:v>Готово</x:v>
      </x:c>
      <x:c r="J42" s="68"/>
      <x:c r="K42" s="68"/>
      <x:c r="L42" s="68"/>
      <x:c r="M42" s="3"/>
    </x:row>
    <x:row r="43" ht="25" customHeight="1">
      <x:c r="A43" s="3"/>
      <x:c r="B43" s="45" t="str">
        <x:v>П</x:v>
      </x:c>
      <x:c r="C43" s="45" t="str">
        <x:v>Поздняя</x:v>
      </x:c>
      <x:c r="D43" s="45" t="str">
        <x:v>Поздняя</x:v>
      </x:c>
      <x:c r="E43" s="65" t="n">
        <x:v>0.5833333333333334</x:v>
      </x:c>
      <x:c r="F43" s="65" t="n">
        <x:v>0.9166666666666666</x:v>
      </x:c>
      <x:c r="G43" s="66" t="n">
        <x:v>30</x:v>
      </x:c>
      <x:c r="H43" s="67" t="n">
        <x:f>IF(I43="Готово",ROUND(24*MOD(F43-E43,1)-G43/60,10),"")</x:f>
        <x:v>7.5</x:v>
      </x:c>
      <x:c r="I43" s="68" t="str">
        <x:f>IF(OR(NOT(ISNUMBER(E43)),NOT(ISNUMBER(F43)),NOT(ISNUMBER(G43))),"Введите время и перерыв",IF(OR(E43&lt;0,E43&gt;=1,F43&lt;0,F43&gt;=1),"Время от 00:00 до 23:59",IF(E43=F43,"Начало равно концу",IF(OR(G43&lt;0,G43&lt;&gt;INT(G43)),"Перерыв: целые минуты от 0",IF(G43&gt;=ROUND(MOD(F43-E43,1)*1440,8),"Перерыв не меньше смены","Готово")))))</x:f>
        <x:v>Готово</x:v>
      </x:c>
      <x:c r="J43" s="68"/>
      <x:c r="K43" s="68"/>
      <x:c r="L43" s="68"/>
      <x:c r="M43" s="3"/>
    </x:row>
    <x:row r="44" ht="25" customHeight="1">
      <x:c r="A44" s="3"/>
      <x:c r="B44" s="45" t="str">
        <x:v>Н</x:v>
      </x:c>
      <x:c r="C44" s="45" t="str">
        <x:v>Ночная</x:v>
      </x:c>
      <x:c r="D44" s="45" t="str">
        <x:v>Ночная</x:v>
      </x:c>
      <x:c r="E44" s="65" t="n">
        <x:v>0.9166666666666666</x:v>
      </x:c>
      <x:c r="F44" s="65" t="n">
        <x:v>0.25</x:v>
      </x:c>
      <x:c r="G44" s="66" t="n">
        <x:v>30</x:v>
      </x:c>
      <x:c r="H44" s="67" t="n">
        <x:f>IF(I44="Готово",ROUND(24*MOD(F44-E44,1)-G44/60,10),"")</x:f>
        <x:v>7.5</x:v>
      </x:c>
      <x:c r="I44" s="68" t="str">
        <x:f>IF(OR(NOT(ISNUMBER(E44)),NOT(ISNUMBER(F44)),NOT(ISNUMBER(G44))),"Введите время и перерыв",IF(OR(E44&lt;0,E44&gt;=1,F44&lt;0,F44&gt;=1),"Время от 00:00 до 23:59",IF(E44=F44,"Начало равно концу",IF(OR(G44&lt;0,G44&lt;&gt;INT(G44)),"Перерыв: целые минуты от 0",IF(G44&gt;=ROUND(MOD(F44-E44,1)*1440,8),"Перерыв не меньше смены","Готово")))))</x:f>
        <x:v>Готово</x:v>
      </x:c>
      <x:c r="J44" s="68"/>
      <x:c r="K44" s="68"/>
      <x:c r="L44" s="68"/>
      <x:c r="M44" s="3"/>
    </x:row>
    <x:row r="45" ht="25" customHeight="1">
      <x:c r="A45" s="3"/>
      <x:c r="B45" s="45" t="str">
        <x:v>С1</x:v>
      </x:c>
      <x:c r="C45" s="45" t="str">
        <x:v>Своя смена 1</x:v>
      </x:c>
      <x:c r="D45" s="45" t="str">
        <x:v>Своя смена 1</x:v>
      </x:c>
      <x:c r="E45" s="65" t="n">
        <x:v>0.375</x:v>
      </x:c>
      <x:c r="F45" s="65" t="n">
        <x:v>0.7083333333333334</x:v>
      </x:c>
      <x:c r="G45" s="66" t="n">
        <x:v>0</x:v>
      </x:c>
      <x:c r="H45" s="67" t="n">
        <x:f>IF(I45="Готово",ROUND(24*MOD(F45-E45,1)-G45/60,10),"")</x:f>
        <x:v>8</x:v>
      </x:c>
      <x:c r="I45" s="68" t="str">
        <x:f>IF(OR(NOT(ISNUMBER(E45)),NOT(ISNUMBER(F45)),NOT(ISNUMBER(G45))),"Введите время и перерыв",IF(OR(E45&lt;0,E45&gt;=1,F45&lt;0,F45&gt;=1),"Время от 00:00 до 23:59",IF(E45=F45,"Начало равно концу",IF(OR(G45&lt;0,G45&lt;&gt;INT(G45)),"Перерыв: целые минуты от 0",IF(G45&gt;=ROUND(MOD(F45-E45,1)*1440,8),"Перерыв не меньше смены","Готово")))))</x:f>
        <x:v>Готово</x:v>
      </x:c>
      <x:c r="J45" s="68"/>
      <x:c r="K45" s="68"/>
      <x:c r="L45" s="68"/>
      <x:c r="M45" s="3"/>
    </x:row>
    <x:row r="46" ht="25" customHeight="1">
      <x:c r="A46" s="3"/>
      <x:c r="B46" s="45" t="str">
        <x:v>С2</x:v>
      </x:c>
      <x:c r="C46" s="45" t="str">
        <x:v>Своя смена 2</x:v>
      </x:c>
      <x:c r="D46" s="45" t="str">
        <x:v>Своя смена 2</x:v>
      </x:c>
      <x:c r="E46" s="65" t="n">
        <x:v>0.5</x:v>
      </x:c>
      <x:c r="F46" s="65" t="n">
        <x:v>0.8333333333333334</x:v>
      </x:c>
      <x:c r="G46" s="66" t="n">
        <x:v>0</x:v>
      </x:c>
      <x:c r="H46" s="67" t="n">
        <x:f>IF(I46="Готово",ROUND(24*MOD(F46-E46,1)-G46/60,10),"")</x:f>
        <x:v>8</x:v>
      </x:c>
      <x:c r="I46" s="68" t="str">
        <x:f>IF(OR(NOT(ISNUMBER(E46)),NOT(ISNUMBER(F46)),NOT(ISNUMBER(G46))),"Введите время и перерыв",IF(OR(E46&lt;0,E46&gt;=1,F46&lt;0,F46&gt;=1),"Время от 00:00 до 23:59",IF(E46=F46,"Начало равно концу",IF(OR(G46&lt;0,G46&lt;&gt;INT(G46)),"Перерыв: целые минуты от 0",IF(G46&gt;=ROUND(MOD(F46-E46,1)*1440,8),"Перерыв не меньше смены","Готово")))))</x:f>
        <x:v>Готово</x:v>
      </x:c>
      <x:c r="J46" s="68"/>
      <x:c r="K46" s="68"/>
      <x:c r="L46" s="68"/>
      <x:c r="M46" s="3"/>
    </x:row>
    <x:row r="47" ht="22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</x:row>
    <x:row r="48" ht="24" customHeight="1">
      <x:c r="A48" s="3"/>
      <x:c r="B48" s="11" t="str">
        <x:v>+1: конец на следующий день. Суббота и воскресенье выделены цветом. Праздники отдельно не определяются.</x:v>
      </x:c>
      <x:c r="C48" s="11" t="str">
        <x:v>+1: конец на следующий день. Суббота и воскресенье выделены цветом. Праздники отдельно не определяются.</x:v>
      </x:c>
      <x:c r="D48" s="11" t="str">
        <x:v>+1: конец на следующий день. Суббота и воскресенье выделены цветом. Праздники отдельно не определяются.</x:v>
      </x:c>
      <x:c r="E48" s="11" t="str">
        <x:v>+1: конец на следующий день. Суббота и воскресенье выделены цветом. Праздники отдельно не определяются.</x:v>
      </x:c>
      <x:c r="F48" s="11" t="str">
        <x:v>+1: конец на следующий день. Суббота и воскресенье выделены цветом. Праздники отдельно не определяются.</x:v>
      </x:c>
      <x:c r="G48" s="11" t="str">
        <x:v>+1: конец на следующий день. Суббота и воскресенье выделены цветом. Праздники отдельно не определяются.</x:v>
      </x:c>
      <x:c r="H48" s="11" t="str">
        <x:v>+1: конец на следующий день. Суббота и воскресенье выделены цветом. Праздники отдельно не определяются.</x:v>
      </x:c>
      <x:c r="I48" s="11" t="str">
        <x:v>+1: конец на следующий день. Суббота и воскресенье выделены цветом. Праздники отдельно не определяются.</x:v>
      </x:c>
      <x:c r="J48" s="11" t="str">
        <x:v>+1: конец на следующий день. Суббота и воскресенье выделены цветом. Праздники отдельно не определяются.</x:v>
      </x:c>
      <x:c r="K48" s="11" t="str">
        <x:v>+1: конец на следующий день. Суббота и воскресенье выделены цветом. Праздники отдельно не определяются.</x:v>
      </x:c>
      <x:c r="L48" s="11" t="str">
        <x:v>+1: конец на следующий день. Суббота и воскресенье выделены цветом. Праздники отдельно не определяются.</x:v>
      </x:c>
      <x:c r="M48" s="3"/>
    </x:row>
    <x:row r="49" ht="24" customHeight="1">
      <x:c r="A49" s="3"/>
      <x:c r="B49" s="11" t="str">
        <x:v>Одна смена на сотрудника в день. Фактические отметки, доступность, отдых и покрытие проверьте отдельно.</x:v>
      </x:c>
      <x:c r="C49" s="11" t="str">
        <x:v>Одна смена на сотрудника в день. Фактические отметки, доступность, отдых и покрытие проверьте отдельно.</x:v>
      </x:c>
      <x:c r="D49" s="11" t="str">
        <x:v>Одна смена на сотрудника в день. Фактические отметки, доступность, отдых и покрытие проверьте отдельно.</x:v>
      </x:c>
      <x:c r="E49" s="11" t="str">
        <x:v>Одна смена на сотрудника в день. Фактические отметки, доступность, отдых и покрытие проверьте отдельно.</x:v>
      </x:c>
      <x:c r="F49" s="11" t="str">
        <x:v>Одна смена на сотрудника в день. Фактические отметки, доступность, отдых и покрытие проверьте отдельно.</x:v>
      </x:c>
      <x:c r="G49" s="11" t="str">
        <x:v>Одна смена на сотрудника в день. Фактические отметки, доступность, отдых и покрытие проверьте отдельно.</x:v>
      </x:c>
      <x:c r="H49" s="11" t="str">
        <x:v>Одна смена на сотрудника в день. Фактические отметки, доступность, отдых и покрытие проверьте отдельно.</x:v>
      </x:c>
      <x:c r="I49" s="11" t="str">
        <x:v>Одна смена на сотрудника в день. Фактические отметки, доступность, отдых и покрытие проверьте отдельно.</x:v>
      </x:c>
      <x:c r="J49" s="11" t="str">
        <x:v>Одна смена на сотрудника в день. Фактические отметки, доступность, отдых и покрытие проверьте отдельно.</x:v>
      </x:c>
      <x:c r="K49" s="11" t="str">
        <x:v>Одна смена на сотрудника в день. Фактические отметки, доступность, отдых и покрытие проверьте отдельно.</x:v>
      </x:c>
      <x:c r="L49" s="11" t="str">
        <x:v>Одна смена на сотрудника в день. Фактические отметки, доступность, отдых и покрытие проверьте отдельно.</x:v>
      </x:c>
      <x:c r="M49" s="3"/>
    </x:row>
    <x:row r="50" ht="22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</x:row>
    <x:row r="51" ht="22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</x:row>
    <x:row r="52" ht="22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</x:row>
    <x:row r="53" ht="22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</x:row>
    <x:row r="54" ht="28" customHeight="1">
      <x:c r="A54" s="3"/>
      <x:c r="B54" s="9" t="str">
        <x:v>Расчёт интервалов. Формулы, не редактируйте</x:v>
      </x:c>
      <x:c r="C54" s="9" t="str">
        <x:v>Расчёт интервалов. Формулы, не редактируйте</x:v>
      </x:c>
      <x:c r="D54" s="9" t="str">
        <x:v>Расчёт интервалов. Формулы, не редактируйте</x:v>
      </x:c>
      <x:c r="E54" s="9" t="str">
        <x:v>Расчёт интервалов. Формулы, не редактируйте</x:v>
      </x:c>
      <x:c r="F54" s="9" t="str">
        <x:v>Расчёт интервалов. Формулы, не редактируйте</x:v>
      </x:c>
      <x:c r="G54" s="9" t="str">
        <x:v>Расчёт интервалов. Формулы, не редактируйте</x:v>
      </x:c>
      <x:c r="H54" s="9" t="str">
        <x:v>Расчёт интервалов. Формулы, не редактируйте</x:v>
      </x:c>
      <x:c r="I54" s="9" t="str">
        <x:v>Расчёт интервалов. Формулы, не редактируйте</x:v>
      </x:c>
      <x:c r="J54" s="9" t="str">
        <x:v>Расчёт интервалов. Формулы, не редактируйте</x:v>
      </x:c>
      <x:c r="K54" s="9" t="str">
        <x:v>Расчёт интервалов. Формулы, не редактируйте</x:v>
      </x:c>
      <x:c r="L54" s="9" t="str">
        <x:v>Расчёт интервалов. Формулы, не редактируйте</x:v>
      </x:c>
      <x:c r="M54" s="3"/>
    </x:row>
    <x:row r="55" ht="32" customHeight="1">
      <x:c r="A55" s="3"/>
      <x:c r="B55" s="71" t="str">
        <x:v>Сотрудник</x:v>
      </x:c>
      <x:c r="C55" s="71" t="str">
        <x:v>Дата</x:v>
      </x:c>
      <x:c r="D55" s="71" t="str">
        <x:v>Ввод</x:v>
      </x:c>
      <x:c r="E55" s="71" t="str">
        <x:v>Ввод без пробелов</x:v>
      </x:c>
      <x:c r="F55" s="71" t="str">
        <x:v>Начало ввода</x:v>
      </x:c>
      <x:c r="G55" s="71" t="str">
        <x:v>Конец ввода</x:v>
      </x:c>
      <x:c r="H55" s="71" t="str">
        <x:v>Начало</x:v>
      </x:c>
      <x:c r="I55" s="71" t="str">
        <x:v>Конец</x:v>
      </x:c>
      <x:c r="J55" s="71" t="str">
        <x:v>Перерыв, мин</x:v>
      </x:c>
      <x:c r="K55" s="71" t="str">
        <x:v>Часы, ч</x:v>
      </x:c>
      <x:c r="L55" s="71" t="str">
        <x:v>Проверка</x:v>
      </x:c>
      <x:c r="M55" s="3"/>
    </x:row>
    <x:row r="56" ht="30" customHeight="1">
      <x:c r="A56" s="3"/>
      <x:c r="B56" s="73" t="str">
        <x:f>IF($B$10="","",$B$10)</x:f>
        <x:v>Анна</x:v>
      </x:c>
      <x:c r="C56" s="74" t="n">
        <x:f>IF(D$8="","",D$8)</x:f>
        <x:v>46349</x:v>
      </x:c>
      <x:c r="D56" s="73" t="str">
        <x:f>IF(D10="","",D10)</x:f>
        <x:v>В</x:v>
      </x:c>
      <x:c r="E56" s="73" t="str">
        <x:f>IFERROR(UPPER(CONCATENATE("",SUBSTITUTE(CONCATENATE("",SUBSTITUTE(CONCATENATE("",SUBSTITUTE(TRIM(CONCATENATE("",D56))," ","")),"–","-")),"—","-"))),CONCATENATE("",D56))</x:f>
        <x:v>В</x:v>
      </x:c>
      <x:c r="F56" s="73" t="str">
        <x:f>IFERROR(LEFT(CONCATENATE("[",E56),SEARCH("-",E56)),"")</x:f>
      </x:c>
      <x:c r="G56" s="73" t="str">
        <x:f>IFERROR(MID(CONCATENATE(E56,"]"),SEARCH("-",E56)+1,32),"")</x:f>
      </x:c>
      <x:c r="H56" s="75" t="str">
        <x:f>IF(OR(E56="",E56="В"),"",IF(OR(E56=$B$42,E56=$B$43,E56=$B$44,E56=$B$45,E56=$B$46),INDEX($E$42:$E$46,MATCH(E56,$B$42:$B$46,0)),IFERROR(IF(ISNUMBER(SEARCH(":",F56)),IF(AND(OR((LEN(F56)-1)=4,(LEN(F56)-1)=5),MID(F56,1+(LEN(F56)-1)-2,1)=":",ISNUMBER(VALUE(MID(F56,2,1))),IF((LEN(F56)-1)=5,ISNUMBER(VALUE(MID(F56,3,1))),TRUE),ISNUMBER(VALUE(MID(F56,1+(LEN(F56)-1)-1,1))),ISNUMBER(VALUE(MID(F56,1+(LEN(F56)-1),1))),VALUE(MID(F56,2,(LEN(F56)-1)-3))&lt;24,VALUE(MID(F56,1+(LEN(F56)-1)-1,2))&lt;60),VALUE(MID(F56,2,(LEN(F56)-1)-3))/24+VALUE(MID(F56,1+(LEN(F56)-1)-1,2))/1440,-1),IF(AND((LEN(F56)-1)&gt;=1,(LEN(F56)-1)&lt;=2,ISNUMBER(VALUE(MID(F56,2,1))),IF((LEN(F56)-1)=2,ISNUMBER(VALUE(MID(F56,3,1))),TRUE),VALUE(MID(F56,2,(LEN(F56)-1)))&lt;24),VALUE(MID(F56,2,(LEN(F56)-1)))/24,-1)),-1)))</x:f>
      </x:c>
      <x:c r="I56" s="75" t="str">
        <x:f>IF(OR(E56="",E56="В"),"",IF(OR(E56=$B$42,E56=$B$43,E56=$B$44,E56=$B$45,E56=$B$46),INDEX($F$42:$F$46,MATCH(E56,$B$42:$B$46,0)),IFERROR(IF(ISNUMBER(SEARCH(":",G56)),IF(AND(OR((LEN(G56)-1)=4,(LEN(G56)-1)=5),MID(G56,0+(LEN(G56)-1)-2,1)=":",ISNUMBER(VALUE(MID(G56,1,1))),IF((LEN(G56)-1)=5,ISNUMBER(VALUE(MID(G56,2,1))),TRUE),ISNUMBER(VALUE(MID(G56,0+(LEN(G56)-1)-1,1))),ISNUMBER(VALUE(MID(G56,0+(LEN(G56)-1),1))),VALUE(MID(G56,1,(LEN(G56)-1)-3))&lt;24,VALUE(MID(G56,0+(LEN(G56)-1)-1,2))&lt;60),VALUE(MID(G56,1,(LEN(G56)-1)-3))/24+VALUE(MID(G56,0+(LEN(G56)-1)-1,2))/1440,-1),IF(AND((LEN(G56)-1)&gt;=1,(LEN(G56)-1)&lt;=2,ISNUMBER(VALUE(MID(G56,1,1))),IF((LEN(G56)-1)=2,ISNUMBER(VALUE(MID(G56,2,1))),TRUE),VALUE(MID(G56,1,(LEN(G56)-1)))&lt;24),VALUE(MID(G56,1,(LEN(G56)-1)))/24,-1)),-1)))</x:f>
      </x:c>
      <x:c r="J56" s="76" t="n">
        <x:f>IF(OR(E56="",E56="В"),0,IF(OR(E56=$B$42,E56=$B$43,E56=$B$44,E56=$B$45,E56=$B$46),INDEX($G$42:$G$46,MATCH(E56,$B$42:$B$46,0)),$D$7))</x:f>
        <x:v>0</x:v>
      </x:c>
      <x:c r="K56" s="77" t="n">
        <x:f>IF(OR(L56="",L56="Выходной"),0,IF(L56="Готово",ROUND(24*MOD(I56-H56,1)-J56/60,10),"Проверить"))</x:f>
        <x:v>0</x:v>
      </x:c>
      <x:c r="L56" s="78" t="str">
        <x:f>IF(E56="","",IF(E56="В","Выходной",IF(LEN(TRIM($B$10))=0,"Нет имени",IF(COUNTIFS($B$10:$B$33,$B$10)&gt;1,"Повтор имени",IF(OR(E56=$B$42,E56=$B$43,E56=$B$44,E56=$B$45,E56=$B$46),IF(INDEX($I$42:$I$46,MATCH(E56,$B$42:$B$46,0))="Готово","Готово","Проверьте смену"),IF(OR(IFERROR(SEARCH("-",E56),0)=0,IFERROR(SEARCH("-",E56,SEARCH("-",E56)+1),0)&gt;0),"Нет кода",IF(OR(H56&lt;0,I56&lt;0),"Неверное время",IF(H56=I56,"Начало равно концу",IF(NOT(ISNUMBER($D$7)),"Проверьте перерыв",IF(OR($D$7&lt;0,$D$7&lt;&gt;INT($D$7)),"Проверьте перерыв",IF($D$7&gt;=ROUND(MOD(I56-H56,1)*1440,8),"Перерыв не меньше смены","Готово")))))))))))</x:f>
        <x:v>Выходной</x:v>
      </x:c>
      <x:c r="M56" s="3"/>
    </x:row>
    <x:row r="57" ht="30" customHeight="1">
      <x:c r="A57" s="3"/>
      <x:c r="B57" s="73" t="str">
        <x:f>IF($B$10="","",$B$10)</x:f>
        <x:v>Анна</x:v>
      </x:c>
      <x:c r="C57" s="74" t="n">
        <x:f>IF(E$8="","",E$8)</x:f>
        <x:v>46350</x:v>
      </x:c>
      <x:c r="D57" s="73" t="str">
        <x:f>IF(E10="","",E10)</x:f>
        <x:v>В</x:v>
      </x:c>
      <x:c r="E57" s="73" t="str">
        <x:f>IFERROR(UPPER(CONCATENATE("",SUBSTITUTE(CONCATENATE("",SUBSTITUTE(CONCATENATE("",SUBSTITUTE(TRIM(CONCATENATE("",D57))," ","")),"–","-")),"—","-"))),CONCATENATE("",D57))</x:f>
        <x:v>В</x:v>
      </x:c>
      <x:c r="F57" s="73" t="str">
        <x:f>IFERROR(LEFT(CONCATENATE("[",E57),SEARCH("-",E57)),"")</x:f>
      </x:c>
      <x:c r="G57" s="73" t="str">
        <x:f>IFERROR(MID(CONCATENATE(E57,"]"),SEARCH("-",E57)+1,32),"")</x:f>
      </x:c>
      <x:c r="H57" s="75" t="str">
        <x:f>IF(OR(E57="",E57="В"),"",IF(OR(E57=$B$42,E57=$B$43,E57=$B$44,E57=$B$45,E57=$B$46),INDEX($E$42:$E$46,MATCH(E57,$B$42:$B$46,0)),IFERROR(IF(ISNUMBER(SEARCH(":",F57)),IF(AND(OR((LEN(F57)-1)=4,(LEN(F57)-1)=5),MID(F57,1+(LEN(F57)-1)-2,1)=":",ISNUMBER(VALUE(MID(F57,2,1))),IF((LEN(F57)-1)=5,ISNUMBER(VALUE(MID(F57,3,1))),TRUE),ISNUMBER(VALUE(MID(F57,1+(LEN(F57)-1)-1,1))),ISNUMBER(VALUE(MID(F57,1+(LEN(F57)-1),1))),VALUE(MID(F57,2,(LEN(F57)-1)-3))&lt;24,VALUE(MID(F57,1+(LEN(F57)-1)-1,2))&lt;60),VALUE(MID(F57,2,(LEN(F57)-1)-3))/24+VALUE(MID(F57,1+(LEN(F57)-1)-1,2))/1440,-1),IF(AND((LEN(F57)-1)&gt;=1,(LEN(F57)-1)&lt;=2,ISNUMBER(VALUE(MID(F57,2,1))),IF((LEN(F57)-1)=2,ISNUMBER(VALUE(MID(F57,3,1))),TRUE),VALUE(MID(F57,2,(LEN(F57)-1)))&lt;24),VALUE(MID(F57,2,(LEN(F57)-1)))/24,-1)),-1)))</x:f>
      </x:c>
      <x:c r="I57" s="75" t="str">
        <x:f>IF(OR(E57="",E57="В"),"",IF(OR(E57=$B$42,E57=$B$43,E57=$B$44,E57=$B$45,E57=$B$46),INDEX($F$42:$F$46,MATCH(E57,$B$42:$B$46,0)),IFERROR(IF(ISNUMBER(SEARCH(":",G57)),IF(AND(OR((LEN(G57)-1)=4,(LEN(G57)-1)=5),MID(G57,0+(LEN(G57)-1)-2,1)=":",ISNUMBER(VALUE(MID(G57,1,1))),IF((LEN(G57)-1)=5,ISNUMBER(VALUE(MID(G57,2,1))),TRUE),ISNUMBER(VALUE(MID(G57,0+(LEN(G57)-1)-1,1))),ISNUMBER(VALUE(MID(G57,0+(LEN(G57)-1),1))),VALUE(MID(G57,1,(LEN(G57)-1)-3))&lt;24,VALUE(MID(G57,0+(LEN(G57)-1)-1,2))&lt;60),VALUE(MID(G57,1,(LEN(G57)-1)-3))/24+VALUE(MID(G57,0+(LEN(G57)-1)-1,2))/1440,-1),IF(AND((LEN(G57)-1)&gt;=1,(LEN(G57)-1)&lt;=2,ISNUMBER(VALUE(MID(G57,1,1))),IF((LEN(G57)-1)=2,ISNUMBER(VALUE(MID(G57,2,1))),TRUE),VALUE(MID(G57,1,(LEN(G57)-1)))&lt;24),VALUE(MID(G57,1,(LEN(G57)-1)))/24,-1)),-1)))</x:f>
      </x:c>
      <x:c r="J57" s="76" t="n">
        <x:f>IF(OR(E57="",E57="В"),0,IF(OR(E57=$B$42,E57=$B$43,E57=$B$44,E57=$B$45,E57=$B$46),INDEX($G$42:$G$46,MATCH(E57,$B$42:$B$46,0)),$D$7))</x:f>
        <x:v>0</x:v>
      </x:c>
      <x:c r="K57" s="77" t="n">
        <x:f>IF(OR(L57="",L57="Выходной"),0,IF(L57="Готово",ROUND(24*MOD(I57-H57,1)-J57/60,10),"Проверить"))</x:f>
        <x:v>0</x:v>
      </x:c>
      <x:c r="L57" s="78" t="str">
        <x:f>IF(E57="","",IF(E57="В","Выходной",IF(LEN(TRIM($B$10))=0,"Нет имени",IF(COUNTIFS($B$10:$B$33,$B$10)&gt;1,"Повтор имени",IF(OR(E57=$B$42,E57=$B$43,E57=$B$44,E57=$B$45,E57=$B$46),IF(INDEX($I$42:$I$46,MATCH(E57,$B$42:$B$46,0))="Готово","Готово","Проверьте смену"),IF(OR(IFERROR(SEARCH("-",E57),0)=0,IFERROR(SEARCH("-",E57,SEARCH("-",E57)+1),0)&gt;0),"Нет кода",IF(OR(H57&lt;0,I57&lt;0),"Неверное время",IF(H57=I57,"Начало равно концу",IF(NOT(ISNUMBER($D$7)),"Проверьте перерыв",IF(OR($D$7&lt;0,$D$7&lt;&gt;INT($D$7)),"Проверьте перерыв",IF($D$7&gt;=ROUND(MOD(I57-H57,1)*1440,8),"Перерыв не меньше смены","Готово")))))))))))</x:f>
        <x:v>Выходной</x:v>
      </x:c>
      <x:c r="M57" s="3"/>
    </x:row>
    <x:row r="58" ht="30" customHeight="1">
      <x:c r="A58" s="3"/>
      <x:c r="B58" s="73" t="str">
        <x:f>IF($B$10="","",$B$10)</x:f>
        <x:v>Анна</x:v>
      </x:c>
      <x:c r="C58" s="74" t="n">
        <x:f>IF(F$8="","",F$8)</x:f>
        <x:v>46351</x:v>
      </x:c>
      <x:c r="D58" s="73" t="str">
        <x:f>IF(F10="","",F10)</x:f>
        <x:v>10-18</x:v>
      </x:c>
      <x:c r="E58" s="73" t="str">
        <x:f>IFERROR(UPPER(CONCATENATE("",SUBSTITUTE(CONCATENATE("",SUBSTITUTE(CONCATENATE("",SUBSTITUTE(TRIM(CONCATENATE("",D58))," ","")),"–","-")),"—","-"))),CONCATENATE("",D58))</x:f>
        <x:v>10-18</x:v>
      </x:c>
      <x:c r="F58" s="73" t="str">
        <x:f>IFERROR(LEFT(CONCATENATE("[",E58),SEARCH("-",E58)),"")</x:f>
        <x:v>[10</x:v>
      </x:c>
      <x:c r="G58" s="73" t="str">
        <x:f>IFERROR(MID(CONCATENATE(E58,"]"),SEARCH("-",E58)+1,32),"")</x:f>
        <x:v>18]</x:v>
      </x:c>
      <x:c r="H58" s="75" t="n">
        <x:f>IF(OR(E58="",E58="В"),"",IF(OR(E58=$B$42,E58=$B$43,E58=$B$44,E58=$B$45,E58=$B$46),INDEX($E$42:$E$46,MATCH(E58,$B$42:$B$46,0)),IFERROR(IF(ISNUMBER(SEARCH(":",F58)),IF(AND(OR((LEN(F58)-1)=4,(LEN(F58)-1)=5),MID(F58,1+(LEN(F58)-1)-2,1)=":",ISNUMBER(VALUE(MID(F58,2,1))),IF((LEN(F58)-1)=5,ISNUMBER(VALUE(MID(F58,3,1))),TRUE),ISNUMBER(VALUE(MID(F58,1+(LEN(F58)-1)-1,1))),ISNUMBER(VALUE(MID(F58,1+(LEN(F58)-1),1))),VALUE(MID(F58,2,(LEN(F58)-1)-3))&lt;24,VALUE(MID(F58,1+(LEN(F58)-1)-1,2))&lt;60),VALUE(MID(F58,2,(LEN(F58)-1)-3))/24+VALUE(MID(F58,1+(LEN(F58)-1)-1,2))/1440,-1),IF(AND((LEN(F58)-1)&gt;=1,(LEN(F58)-1)&lt;=2,ISNUMBER(VALUE(MID(F58,2,1))),IF((LEN(F58)-1)=2,ISNUMBER(VALUE(MID(F58,3,1))),TRUE),VALUE(MID(F58,2,(LEN(F58)-1)))&lt;24),VALUE(MID(F58,2,(LEN(F58)-1)))/24,-1)),-1)))</x:f>
        <x:v>0.4166666666666667</x:v>
      </x:c>
      <x:c r="I58" s="75" t="n">
        <x:f>IF(OR(E58="",E58="В"),"",IF(OR(E58=$B$42,E58=$B$43,E58=$B$44,E58=$B$45,E58=$B$46),INDEX($F$42:$F$46,MATCH(E58,$B$42:$B$46,0)),IFERROR(IF(ISNUMBER(SEARCH(":",G58)),IF(AND(OR((LEN(G58)-1)=4,(LEN(G58)-1)=5),MID(G58,0+(LEN(G58)-1)-2,1)=":",ISNUMBER(VALUE(MID(G58,1,1))),IF((LEN(G58)-1)=5,ISNUMBER(VALUE(MID(G58,2,1))),TRUE),ISNUMBER(VALUE(MID(G58,0+(LEN(G58)-1)-1,1))),ISNUMBER(VALUE(MID(G58,0+(LEN(G58)-1),1))),VALUE(MID(G58,1,(LEN(G58)-1)-3))&lt;24,VALUE(MID(G58,0+(LEN(G58)-1)-1,2))&lt;60),VALUE(MID(G58,1,(LEN(G58)-1)-3))/24+VALUE(MID(G58,0+(LEN(G58)-1)-1,2))/1440,-1),IF(AND((LEN(G58)-1)&gt;=1,(LEN(G58)-1)&lt;=2,ISNUMBER(VALUE(MID(G58,1,1))),IF((LEN(G58)-1)=2,ISNUMBER(VALUE(MID(G58,2,1))),TRUE),VALUE(MID(G58,1,(LEN(G58)-1)))&lt;24),VALUE(MID(G58,1,(LEN(G58)-1)))/24,-1)),-1)))</x:f>
        <x:v>0.75</x:v>
      </x:c>
      <x:c r="J58" s="76" t="n">
        <x:f>IF(OR(E58="",E58="В"),0,IF(OR(E58=$B$42,E58=$B$43,E58=$B$44,E58=$B$45,E58=$B$46),INDEX($G$42:$G$46,MATCH(E58,$B$42:$B$46,0)),$D$7))</x:f>
        <x:v>30</x:v>
      </x:c>
      <x:c r="K58" s="77" t="n">
        <x:f>IF(OR(L58="",L58="Выходной"),0,IF(L58="Готово",ROUND(24*MOD(I58-H58,1)-J58/60,10),"Проверить"))</x:f>
        <x:v>7.5</x:v>
      </x:c>
      <x:c r="L58" s="78" t="str">
        <x:f>IF(E58="","",IF(E58="В","Выходной",IF(LEN(TRIM($B$10))=0,"Нет имени",IF(COUNTIFS($B$10:$B$33,$B$10)&gt;1,"Повтор имени",IF(OR(E58=$B$42,E58=$B$43,E58=$B$44,E58=$B$45,E58=$B$46),IF(INDEX($I$42:$I$46,MATCH(E58,$B$42:$B$46,0))="Готово","Готово","Проверьте смену"),IF(OR(IFERROR(SEARCH("-",E58),0)=0,IFERROR(SEARCH("-",E58,SEARCH("-",E58)+1),0)&gt;0),"Нет кода",IF(OR(H58&lt;0,I58&lt;0),"Неверное время",IF(H58=I58,"Начало равно концу",IF(NOT(ISNUMBER($D$7)),"Проверьте перерыв",IF(OR($D$7&lt;0,$D$7&lt;&gt;INT($D$7)),"Проверьте перерыв",IF($D$7&gt;=ROUND(MOD(I58-H58,1)*1440,8),"Перерыв не меньше смены","Готово")))))))))))</x:f>
        <x:v>Готово</x:v>
      </x:c>
      <x:c r="M58" s="3"/>
    </x:row>
    <x:row r="59" ht="30" customHeight="1">
      <x:c r="A59" s="3"/>
      <x:c r="B59" s="73" t="str">
        <x:f>IF($B$10="","",$B$10)</x:f>
        <x:v>Анна</x:v>
      </x:c>
      <x:c r="C59" s="74" t="n">
        <x:f>IF(G$8="","",G$8)</x:f>
        <x:v>46352</x:v>
      </x:c>
      <x:c r="D59" s="73" t="str">
        <x:f>IF(G10="","",G10)</x:f>
        <x:v>Р</x:v>
      </x:c>
      <x:c r="E59" s="73" t="str">
        <x:f>IFERROR(UPPER(CONCATENATE("",SUBSTITUTE(CONCATENATE("",SUBSTITUTE(CONCATENATE("",SUBSTITUTE(TRIM(CONCATENATE("",D59))," ","")),"–","-")),"—","-"))),CONCATENATE("",D59))</x:f>
        <x:v>Р</x:v>
      </x:c>
      <x:c r="F59" s="73" t="str">
        <x:f>IFERROR(LEFT(CONCATENATE("[",E59),SEARCH("-",E59)),"")</x:f>
      </x:c>
      <x:c r="G59" s="73" t="str">
        <x:f>IFERROR(MID(CONCATENATE(E59,"]"),SEARCH("-",E59)+1,32),"")</x:f>
      </x:c>
      <x:c r="H59" s="75" t="n">
        <x:f>IF(OR(E59="",E59="В"),"",IF(OR(E59=$B$42,E59=$B$43,E59=$B$44,E59=$B$45,E59=$B$46),INDEX($E$42:$E$46,MATCH(E59,$B$42:$B$46,0)),IFERROR(IF(ISNUMBER(SEARCH(":",F59)),IF(AND(OR((LEN(F59)-1)=4,(LEN(F59)-1)=5),MID(F59,1+(LEN(F59)-1)-2,1)=":",ISNUMBER(VALUE(MID(F59,2,1))),IF((LEN(F59)-1)=5,ISNUMBER(VALUE(MID(F59,3,1))),TRUE),ISNUMBER(VALUE(MID(F59,1+(LEN(F59)-1)-1,1))),ISNUMBER(VALUE(MID(F59,1+(LEN(F59)-1),1))),VALUE(MID(F59,2,(LEN(F59)-1)-3))&lt;24,VALUE(MID(F59,1+(LEN(F59)-1)-1,2))&lt;60),VALUE(MID(F59,2,(LEN(F59)-1)-3))/24+VALUE(MID(F59,1+(LEN(F59)-1)-1,2))/1440,-1),IF(AND((LEN(F59)-1)&gt;=1,(LEN(F59)-1)&lt;=2,ISNUMBER(VALUE(MID(F59,2,1))),IF((LEN(F59)-1)=2,ISNUMBER(VALUE(MID(F59,3,1))),TRUE),VALUE(MID(F59,2,(LEN(F59)-1)))&lt;24),VALUE(MID(F59,2,(LEN(F59)-1)))/24,-1)),-1)))</x:f>
        <x:v>0.4166666666666667</x:v>
      </x:c>
      <x:c r="I59" s="75" t="n">
        <x:f>IF(OR(E59="",E59="В"),"",IF(OR(E59=$B$42,E59=$B$43,E59=$B$44,E59=$B$45,E59=$B$46),INDEX($F$42:$F$46,MATCH(E59,$B$42:$B$46,0)),IFERROR(IF(ISNUMBER(SEARCH(":",G59)),IF(AND(OR((LEN(G59)-1)=4,(LEN(G59)-1)=5),MID(G59,0+(LEN(G59)-1)-2,1)=":",ISNUMBER(VALUE(MID(G59,1,1))),IF((LEN(G59)-1)=5,ISNUMBER(VALUE(MID(G59,2,1))),TRUE),ISNUMBER(VALUE(MID(G59,0+(LEN(G59)-1)-1,1))),ISNUMBER(VALUE(MID(G59,0+(LEN(G59)-1),1))),VALUE(MID(G59,1,(LEN(G59)-1)-3))&lt;24,VALUE(MID(G59,0+(LEN(G59)-1)-1,2))&lt;60),VALUE(MID(G59,1,(LEN(G59)-1)-3))/24+VALUE(MID(G59,0+(LEN(G59)-1)-1,2))/1440,-1),IF(AND((LEN(G59)-1)&gt;=1,(LEN(G59)-1)&lt;=2,ISNUMBER(VALUE(MID(G59,1,1))),IF((LEN(G59)-1)=2,ISNUMBER(VALUE(MID(G59,2,1))),TRUE),VALUE(MID(G59,1,(LEN(G59)-1)))&lt;24),VALUE(MID(G59,1,(LEN(G59)-1)))/24,-1)),-1)))</x:f>
        <x:v>0.75</x:v>
      </x:c>
      <x:c r="J59" s="76" t="n">
        <x:f>IF(OR(E59="",E59="В"),0,IF(OR(E59=$B$42,E59=$B$43,E59=$B$44,E59=$B$45,E59=$B$46),INDEX($G$42:$G$46,MATCH(E59,$B$42:$B$46,0)),$D$7))</x:f>
        <x:v>30</x:v>
      </x:c>
      <x:c r="K59" s="77" t="n">
        <x:f>IF(OR(L59="",L59="Выходной"),0,IF(L59="Готово",ROUND(24*MOD(I59-H59,1)-J59/60,10),"Проверить"))</x:f>
        <x:v>7.5</x:v>
      </x:c>
      <x:c r="L59" s="78" t="str">
        <x:f>IF(E59="","",IF(E59="В","Выходной",IF(LEN(TRIM($B$10))=0,"Нет имени",IF(COUNTIFS($B$10:$B$33,$B$10)&gt;1,"Повтор имени",IF(OR(E59=$B$42,E59=$B$43,E59=$B$44,E59=$B$45,E59=$B$46),IF(INDEX($I$42:$I$46,MATCH(E59,$B$42:$B$46,0))="Готово","Готово","Проверьте смену"),IF(OR(IFERROR(SEARCH("-",E59),0)=0,IFERROR(SEARCH("-",E59,SEARCH("-",E59)+1),0)&gt;0),"Нет кода",IF(OR(H59&lt;0,I59&lt;0),"Неверное время",IF(H59=I59,"Начало равно концу",IF(NOT(ISNUMBER($D$7)),"Проверьте перерыв",IF(OR($D$7&lt;0,$D$7&lt;&gt;INT($D$7)),"Проверьте перерыв",IF($D$7&gt;=ROUND(MOD(I59-H59,1)*1440,8),"Перерыв не меньше смены","Готово")))))))))))</x:f>
        <x:v>Готово</x:v>
      </x:c>
      <x:c r="M59" s="3"/>
    </x:row>
    <x:row r="60" ht="30" customHeight="1">
      <x:c r="A60" s="3"/>
      <x:c r="B60" s="73" t="str">
        <x:f>IF($B$10="","",$B$10)</x:f>
        <x:v>Анна</x:v>
      </x:c>
      <x:c r="C60" s="74" t="n">
        <x:f>IF(H$8="","",H$8)</x:f>
        <x:v>46353</x:v>
      </x:c>
      <x:c r="D60" s="73" t="str">
        <x:f>IF(H10="","",H10)</x:f>
        <x:v>Р</x:v>
      </x:c>
      <x:c r="E60" s="73" t="str">
        <x:f>IFERROR(UPPER(CONCATENATE("",SUBSTITUTE(CONCATENATE("",SUBSTITUTE(CONCATENATE("",SUBSTITUTE(TRIM(CONCATENATE("",D60))," ","")),"–","-")),"—","-"))),CONCATENATE("",D60))</x:f>
        <x:v>Р</x:v>
      </x:c>
      <x:c r="F60" s="73" t="str">
        <x:f>IFERROR(LEFT(CONCATENATE("[",E60),SEARCH("-",E60)),"")</x:f>
      </x:c>
      <x:c r="G60" s="73" t="str">
        <x:f>IFERROR(MID(CONCATENATE(E60,"]"),SEARCH("-",E60)+1,32),"")</x:f>
      </x:c>
      <x:c r="H60" s="75" t="n">
        <x:f>IF(OR(E60="",E60="В"),"",IF(OR(E60=$B$42,E60=$B$43,E60=$B$44,E60=$B$45,E60=$B$46),INDEX($E$42:$E$46,MATCH(E60,$B$42:$B$46,0)),IFERROR(IF(ISNUMBER(SEARCH(":",F60)),IF(AND(OR((LEN(F60)-1)=4,(LEN(F60)-1)=5),MID(F60,1+(LEN(F60)-1)-2,1)=":",ISNUMBER(VALUE(MID(F60,2,1))),IF((LEN(F60)-1)=5,ISNUMBER(VALUE(MID(F60,3,1))),TRUE),ISNUMBER(VALUE(MID(F60,1+(LEN(F60)-1)-1,1))),ISNUMBER(VALUE(MID(F60,1+(LEN(F60)-1),1))),VALUE(MID(F60,2,(LEN(F60)-1)-3))&lt;24,VALUE(MID(F60,1+(LEN(F60)-1)-1,2))&lt;60),VALUE(MID(F60,2,(LEN(F60)-1)-3))/24+VALUE(MID(F60,1+(LEN(F60)-1)-1,2))/1440,-1),IF(AND((LEN(F60)-1)&gt;=1,(LEN(F60)-1)&lt;=2,ISNUMBER(VALUE(MID(F60,2,1))),IF((LEN(F60)-1)=2,ISNUMBER(VALUE(MID(F60,3,1))),TRUE),VALUE(MID(F60,2,(LEN(F60)-1)))&lt;24),VALUE(MID(F60,2,(LEN(F60)-1)))/24,-1)),-1)))</x:f>
        <x:v>0.4166666666666667</x:v>
      </x:c>
      <x:c r="I60" s="75" t="n">
        <x:f>IF(OR(E60="",E60="В"),"",IF(OR(E60=$B$42,E60=$B$43,E60=$B$44,E60=$B$45,E60=$B$46),INDEX($F$42:$F$46,MATCH(E60,$B$42:$B$46,0)),IFERROR(IF(ISNUMBER(SEARCH(":",G60)),IF(AND(OR((LEN(G60)-1)=4,(LEN(G60)-1)=5),MID(G60,0+(LEN(G60)-1)-2,1)=":",ISNUMBER(VALUE(MID(G60,1,1))),IF((LEN(G60)-1)=5,ISNUMBER(VALUE(MID(G60,2,1))),TRUE),ISNUMBER(VALUE(MID(G60,0+(LEN(G60)-1)-1,1))),ISNUMBER(VALUE(MID(G60,0+(LEN(G60)-1),1))),VALUE(MID(G60,1,(LEN(G60)-1)-3))&lt;24,VALUE(MID(G60,0+(LEN(G60)-1)-1,2))&lt;60),VALUE(MID(G60,1,(LEN(G60)-1)-3))/24+VALUE(MID(G60,0+(LEN(G60)-1)-1,2))/1440,-1),IF(AND((LEN(G60)-1)&gt;=1,(LEN(G60)-1)&lt;=2,ISNUMBER(VALUE(MID(G60,1,1))),IF((LEN(G60)-1)=2,ISNUMBER(VALUE(MID(G60,2,1))),TRUE),VALUE(MID(G60,1,(LEN(G60)-1)))&lt;24),VALUE(MID(G60,1,(LEN(G60)-1)))/24,-1)),-1)))</x:f>
        <x:v>0.75</x:v>
      </x:c>
      <x:c r="J60" s="76" t="n">
        <x:f>IF(OR(E60="",E60="В"),0,IF(OR(E60=$B$42,E60=$B$43,E60=$B$44,E60=$B$45,E60=$B$46),INDEX($G$42:$G$46,MATCH(E60,$B$42:$B$46,0)),$D$7))</x:f>
        <x:v>30</x:v>
      </x:c>
      <x:c r="K60" s="77" t="n">
        <x:f>IF(OR(L60="",L60="Выходной"),0,IF(L60="Готово",ROUND(24*MOD(I60-H60,1)-J60/60,10),"Проверить"))</x:f>
        <x:v>7.5</x:v>
      </x:c>
      <x:c r="L60" s="78" t="str">
        <x:f>IF(E60="","",IF(E60="В","Выходной",IF(LEN(TRIM($B$10))=0,"Нет имени",IF(COUNTIFS($B$10:$B$33,$B$10)&gt;1,"Повтор имени",IF(OR(E60=$B$42,E60=$B$43,E60=$B$44,E60=$B$45,E60=$B$46),IF(INDEX($I$42:$I$46,MATCH(E60,$B$42:$B$46,0))="Готово","Готово","Проверьте смену"),IF(OR(IFERROR(SEARCH("-",E60),0)=0,IFERROR(SEARCH("-",E60,SEARCH("-",E60)+1),0)&gt;0),"Нет кода",IF(OR(H60&lt;0,I60&lt;0),"Неверное время",IF(H60=I60,"Начало равно концу",IF(NOT(ISNUMBER($D$7)),"Проверьте перерыв",IF(OR($D$7&lt;0,$D$7&lt;&gt;INT($D$7)),"Проверьте перерыв",IF($D$7&gt;=ROUND(MOD(I60-H60,1)*1440,8),"Перерыв не меньше смены","Готово")))))))))))</x:f>
        <x:v>Готово</x:v>
      </x:c>
      <x:c r="M60" s="3"/>
    </x:row>
    <x:row r="61" ht="30" customHeight="1">
      <x:c r="A61" s="3"/>
      <x:c r="B61" s="73" t="str">
        <x:f>IF($B$10="","",$B$10)</x:f>
        <x:v>Анна</x:v>
      </x:c>
      <x:c r="C61" s="74" t="n">
        <x:f>IF(I$8="","",I$8)</x:f>
        <x:v>46354</x:v>
      </x:c>
      <x:c r="D61" s="73" t="str">
        <x:f>IF(I10="","",I10)</x:f>
        <x:v>Р</x:v>
      </x:c>
      <x:c r="E61" s="73" t="str">
        <x:f>IFERROR(UPPER(CONCATENATE("",SUBSTITUTE(CONCATENATE("",SUBSTITUTE(CONCATENATE("",SUBSTITUTE(TRIM(CONCATENATE("",D61))," ","")),"–","-")),"—","-"))),CONCATENATE("",D61))</x:f>
        <x:v>Р</x:v>
      </x:c>
      <x:c r="F61" s="73" t="str">
        <x:f>IFERROR(LEFT(CONCATENATE("[",E61),SEARCH("-",E61)),"")</x:f>
      </x:c>
      <x:c r="G61" s="73" t="str">
        <x:f>IFERROR(MID(CONCATENATE(E61,"]"),SEARCH("-",E61)+1,32),"")</x:f>
      </x:c>
      <x:c r="H61" s="75" t="n">
        <x:f>IF(OR(E61="",E61="В"),"",IF(OR(E61=$B$42,E61=$B$43,E61=$B$44,E61=$B$45,E61=$B$46),INDEX($E$42:$E$46,MATCH(E61,$B$42:$B$46,0)),IFERROR(IF(ISNUMBER(SEARCH(":",F61)),IF(AND(OR((LEN(F61)-1)=4,(LEN(F61)-1)=5),MID(F61,1+(LEN(F61)-1)-2,1)=":",ISNUMBER(VALUE(MID(F61,2,1))),IF((LEN(F61)-1)=5,ISNUMBER(VALUE(MID(F61,3,1))),TRUE),ISNUMBER(VALUE(MID(F61,1+(LEN(F61)-1)-1,1))),ISNUMBER(VALUE(MID(F61,1+(LEN(F61)-1),1))),VALUE(MID(F61,2,(LEN(F61)-1)-3))&lt;24,VALUE(MID(F61,1+(LEN(F61)-1)-1,2))&lt;60),VALUE(MID(F61,2,(LEN(F61)-1)-3))/24+VALUE(MID(F61,1+(LEN(F61)-1)-1,2))/1440,-1),IF(AND((LEN(F61)-1)&gt;=1,(LEN(F61)-1)&lt;=2,ISNUMBER(VALUE(MID(F61,2,1))),IF((LEN(F61)-1)=2,ISNUMBER(VALUE(MID(F61,3,1))),TRUE),VALUE(MID(F61,2,(LEN(F61)-1)))&lt;24),VALUE(MID(F61,2,(LEN(F61)-1)))/24,-1)),-1)))</x:f>
        <x:v>0.4166666666666667</x:v>
      </x:c>
      <x:c r="I61" s="75" t="n">
        <x:f>IF(OR(E61="",E61="В"),"",IF(OR(E61=$B$42,E61=$B$43,E61=$B$44,E61=$B$45,E61=$B$46),INDEX($F$42:$F$46,MATCH(E61,$B$42:$B$46,0)),IFERROR(IF(ISNUMBER(SEARCH(":",G61)),IF(AND(OR((LEN(G61)-1)=4,(LEN(G61)-1)=5),MID(G61,0+(LEN(G61)-1)-2,1)=":",ISNUMBER(VALUE(MID(G61,1,1))),IF((LEN(G61)-1)=5,ISNUMBER(VALUE(MID(G61,2,1))),TRUE),ISNUMBER(VALUE(MID(G61,0+(LEN(G61)-1)-1,1))),ISNUMBER(VALUE(MID(G61,0+(LEN(G61)-1),1))),VALUE(MID(G61,1,(LEN(G61)-1)-3))&lt;24,VALUE(MID(G61,0+(LEN(G61)-1)-1,2))&lt;60),VALUE(MID(G61,1,(LEN(G61)-1)-3))/24+VALUE(MID(G61,0+(LEN(G61)-1)-1,2))/1440,-1),IF(AND((LEN(G61)-1)&gt;=1,(LEN(G61)-1)&lt;=2,ISNUMBER(VALUE(MID(G61,1,1))),IF((LEN(G61)-1)=2,ISNUMBER(VALUE(MID(G61,2,1))),TRUE),VALUE(MID(G61,1,(LEN(G61)-1)))&lt;24),VALUE(MID(G61,1,(LEN(G61)-1)))/24,-1)),-1)))</x:f>
        <x:v>0.75</x:v>
      </x:c>
      <x:c r="J61" s="76" t="n">
        <x:f>IF(OR(E61="",E61="В"),0,IF(OR(E61=$B$42,E61=$B$43,E61=$B$44,E61=$B$45,E61=$B$46),INDEX($G$42:$G$46,MATCH(E61,$B$42:$B$46,0)),$D$7))</x:f>
        <x:v>30</x:v>
      </x:c>
      <x:c r="K61" s="77" t="n">
        <x:f>IF(OR(L61="",L61="Выходной"),0,IF(L61="Готово",ROUND(24*MOD(I61-H61,1)-J61/60,10),"Проверить"))</x:f>
        <x:v>7.5</x:v>
      </x:c>
      <x:c r="L61" s="78" t="str">
        <x:f>IF(E61="","",IF(E61="В","Выходной",IF(LEN(TRIM($B$10))=0,"Нет имени",IF(COUNTIFS($B$10:$B$33,$B$10)&gt;1,"Повтор имени",IF(OR(E61=$B$42,E61=$B$43,E61=$B$44,E61=$B$45,E61=$B$46),IF(INDEX($I$42:$I$46,MATCH(E61,$B$42:$B$46,0))="Готово","Готово","Проверьте смену"),IF(OR(IFERROR(SEARCH("-",E61),0)=0,IFERROR(SEARCH("-",E61,SEARCH("-",E61)+1),0)&gt;0),"Нет кода",IF(OR(H61&lt;0,I61&lt;0),"Неверное время",IF(H61=I61,"Начало равно концу",IF(NOT(ISNUMBER($D$7)),"Проверьте перерыв",IF(OR($D$7&lt;0,$D$7&lt;&gt;INT($D$7)),"Проверьте перерыв",IF($D$7&gt;=ROUND(MOD(I61-H61,1)*1440,8),"Перерыв не меньше смены","Готово")))))))))))</x:f>
        <x:v>Готово</x:v>
      </x:c>
      <x:c r="M61" s="3"/>
    </x:row>
    <x:row r="62" ht="30" customHeight="1">
      <x:c r="A62" s="3"/>
      <x:c r="B62" s="73" t="str">
        <x:f>IF($B$10="","",$B$10)</x:f>
        <x:v>Анна</x:v>
      </x:c>
      <x:c r="C62" s="74" t="n">
        <x:f>IF(J$8="","",J$8)</x:f>
        <x:v>46355</x:v>
      </x:c>
      <x:c r="D62" s="73" t="str">
        <x:f>IF(J10="","",J10)</x:f>
        <x:v>Р</x:v>
      </x:c>
      <x:c r="E62" s="73" t="str">
        <x:f>IFERROR(UPPER(CONCATENATE("",SUBSTITUTE(CONCATENATE("",SUBSTITUTE(CONCATENATE("",SUBSTITUTE(TRIM(CONCATENATE("",D62))," ","")),"–","-")),"—","-"))),CONCATENATE("",D62))</x:f>
        <x:v>Р</x:v>
      </x:c>
      <x:c r="F62" s="73" t="str">
        <x:f>IFERROR(LEFT(CONCATENATE("[",E62),SEARCH("-",E62)),"")</x:f>
      </x:c>
      <x:c r="G62" s="73" t="str">
        <x:f>IFERROR(MID(CONCATENATE(E62,"]"),SEARCH("-",E62)+1,32),"")</x:f>
      </x:c>
      <x:c r="H62" s="75" t="n">
        <x:f>IF(OR(E62="",E62="В"),"",IF(OR(E62=$B$42,E62=$B$43,E62=$B$44,E62=$B$45,E62=$B$46),INDEX($E$42:$E$46,MATCH(E62,$B$42:$B$46,0)),IFERROR(IF(ISNUMBER(SEARCH(":",F62)),IF(AND(OR((LEN(F62)-1)=4,(LEN(F62)-1)=5),MID(F62,1+(LEN(F62)-1)-2,1)=":",ISNUMBER(VALUE(MID(F62,2,1))),IF((LEN(F62)-1)=5,ISNUMBER(VALUE(MID(F62,3,1))),TRUE),ISNUMBER(VALUE(MID(F62,1+(LEN(F62)-1)-1,1))),ISNUMBER(VALUE(MID(F62,1+(LEN(F62)-1),1))),VALUE(MID(F62,2,(LEN(F62)-1)-3))&lt;24,VALUE(MID(F62,1+(LEN(F62)-1)-1,2))&lt;60),VALUE(MID(F62,2,(LEN(F62)-1)-3))/24+VALUE(MID(F62,1+(LEN(F62)-1)-1,2))/1440,-1),IF(AND((LEN(F62)-1)&gt;=1,(LEN(F62)-1)&lt;=2,ISNUMBER(VALUE(MID(F62,2,1))),IF((LEN(F62)-1)=2,ISNUMBER(VALUE(MID(F62,3,1))),TRUE),VALUE(MID(F62,2,(LEN(F62)-1)))&lt;24),VALUE(MID(F62,2,(LEN(F62)-1)))/24,-1)),-1)))</x:f>
        <x:v>0.4166666666666667</x:v>
      </x:c>
      <x:c r="I62" s="75" t="n">
        <x:f>IF(OR(E62="",E62="В"),"",IF(OR(E62=$B$42,E62=$B$43,E62=$B$44,E62=$B$45,E62=$B$46),INDEX($F$42:$F$46,MATCH(E62,$B$42:$B$46,0)),IFERROR(IF(ISNUMBER(SEARCH(":",G62)),IF(AND(OR((LEN(G62)-1)=4,(LEN(G62)-1)=5),MID(G62,0+(LEN(G62)-1)-2,1)=":",ISNUMBER(VALUE(MID(G62,1,1))),IF((LEN(G62)-1)=5,ISNUMBER(VALUE(MID(G62,2,1))),TRUE),ISNUMBER(VALUE(MID(G62,0+(LEN(G62)-1)-1,1))),ISNUMBER(VALUE(MID(G62,0+(LEN(G62)-1),1))),VALUE(MID(G62,1,(LEN(G62)-1)-3))&lt;24,VALUE(MID(G62,0+(LEN(G62)-1)-1,2))&lt;60),VALUE(MID(G62,1,(LEN(G62)-1)-3))/24+VALUE(MID(G62,0+(LEN(G62)-1)-1,2))/1440,-1),IF(AND((LEN(G62)-1)&gt;=1,(LEN(G62)-1)&lt;=2,ISNUMBER(VALUE(MID(G62,1,1))),IF((LEN(G62)-1)=2,ISNUMBER(VALUE(MID(G62,2,1))),TRUE),VALUE(MID(G62,1,(LEN(G62)-1)))&lt;24),VALUE(MID(G62,1,(LEN(G62)-1)))/24,-1)),-1)))</x:f>
        <x:v>0.75</x:v>
      </x:c>
      <x:c r="J62" s="76" t="n">
        <x:f>IF(OR(E62="",E62="В"),0,IF(OR(E62=$B$42,E62=$B$43,E62=$B$44,E62=$B$45,E62=$B$46),INDEX($G$42:$G$46,MATCH(E62,$B$42:$B$46,0)),$D$7))</x:f>
        <x:v>30</x:v>
      </x:c>
      <x:c r="K62" s="77" t="n">
        <x:f>IF(OR(L62="",L62="Выходной"),0,IF(L62="Готово",ROUND(24*MOD(I62-H62,1)-J62/60,10),"Проверить"))</x:f>
        <x:v>7.5</x:v>
      </x:c>
      <x:c r="L62" s="78" t="str">
        <x:f>IF(E62="","",IF(E62="В","Выходной",IF(LEN(TRIM($B$10))=0,"Нет имени",IF(COUNTIFS($B$10:$B$33,$B$10)&gt;1,"Повтор имени",IF(OR(E62=$B$42,E62=$B$43,E62=$B$44,E62=$B$45,E62=$B$46),IF(INDEX($I$42:$I$46,MATCH(E62,$B$42:$B$46,0))="Готово","Готово","Проверьте смену"),IF(OR(IFERROR(SEARCH("-",E62),0)=0,IFERROR(SEARCH("-",E62,SEARCH("-",E62)+1),0)&gt;0),"Нет кода",IF(OR(H62&lt;0,I62&lt;0),"Неверное время",IF(H62=I62,"Начало равно концу",IF(NOT(ISNUMBER($D$7)),"Проверьте перерыв",IF(OR($D$7&lt;0,$D$7&lt;&gt;INT($D$7)),"Проверьте перерыв",IF($D$7&gt;=ROUND(MOD(I62-H62,1)*1440,8),"Перерыв не меньше смены","Готово")))))))))))</x:f>
        <x:v>Готово</x:v>
      </x:c>
      <x:c r="M62" s="3"/>
    </x:row>
    <x:row r="63" ht="30" customHeight="1">
      <x:c r="A63" s="3"/>
      <x:c r="B63" s="73" t="str">
        <x:f>IF($B$12="","",$B$12)</x:f>
        <x:v>Борис</x:v>
      </x:c>
      <x:c r="C63" s="74" t="n">
        <x:f>IF(D$8="","",D$8)</x:f>
        <x:v>46349</x:v>
      </x:c>
      <x:c r="D63" s="73" t="str">
        <x:f>IF(D12="","",D12)</x:f>
        <x:v>14-22</x:v>
      </x:c>
      <x:c r="E63" s="73" t="str">
        <x:f>IFERROR(UPPER(CONCATENATE("",SUBSTITUTE(CONCATENATE("",SUBSTITUTE(CONCATENATE("",SUBSTITUTE(TRIM(CONCATENATE("",D63))," ","")),"–","-")),"—","-"))),CONCATENATE("",D63))</x:f>
        <x:v>14-22</x:v>
      </x:c>
      <x:c r="F63" s="73" t="str">
        <x:f>IFERROR(LEFT(CONCATENATE("[",E63),SEARCH("-",E63)),"")</x:f>
        <x:v>[14</x:v>
      </x:c>
      <x:c r="G63" s="73" t="str">
        <x:f>IFERROR(MID(CONCATENATE(E63,"]"),SEARCH("-",E63)+1,32),"")</x:f>
        <x:v>22]</x:v>
      </x:c>
      <x:c r="H63" s="75" t="n">
        <x:f>IF(OR(E63="",E63="В"),"",IF(OR(E63=$B$42,E63=$B$43,E63=$B$44,E63=$B$45,E63=$B$46),INDEX($E$42:$E$46,MATCH(E63,$B$42:$B$46,0)),IFERROR(IF(ISNUMBER(SEARCH(":",F63)),IF(AND(OR((LEN(F63)-1)=4,(LEN(F63)-1)=5),MID(F63,1+(LEN(F63)-1)-2,1)=":",ISNUMBER(VALUE(MID(F63,2,1))),IF((LEN(F63)-1)=5,ISNUMBER(VALUE(MID(F63,3,1))),TRUE),ISNUMBER(VALUE(MID(F63,1+(LEN(F63)-1)-1,1))),ISNUMBER(VALUE(MID(F63,1+(LEN(F63)-1),1))),VALUE(MID(F63,2,(LEN(F63)-1)-3))&lt;24,VALUE(MID(F63,1+(LEN(F63)-1)-1,2))&lt;60),VALUE(MID(F63,2,(LEN(F63)-1)-3))/24+VALUE(MID(F63,1+(LEN(F63)-1)-1,2))/1440,-1),IF(AND((LEN(F63)-1)&gt;=1,(LEN(F63)-1)&lt;=2,ISNUMBER(VALUE(MID(F63,2,1))),IF((LEN(F63)-1)=2,ISNUMBER(VALUE(MID(F63,3,1))),TRUE),VALUE(MID(F63,2,(LEN(F63)-1)))&lt;24),VALUE(MID(F63,2,(LEN(F63)-1)))/24,-1)),-1)))</x:f>
        <x:v>0.5833333333333334</x:v>
      </x:c>
      <x:c r="I63" s="75" t="n">
        <x:f>IF(OR(E63="",E63="В"),"",IF(OR(E63=$B$42,E63=$B$43,E63=$B$44,E63=$B$45,E63=$B$46),INDEX($F$42:$F$46,MATCH(E63,$B$42:$B$46,0)),IFERROR(IF(ISNUMBER(SEARCH(":",G63)),IF(AND(OR((LEN(G63)-1)=4,(LEN(G63)-1)=5),MID(G63,0+(LEN(G63)-1)-2,1)=":",ISNUMBER(VALUE(MID(G63,1,1))),IF((LEN(G63)-1)=5,ISNUMBER(VALUE(MID(G63,2,1))),TRUE),ISNUMBER(VALUE(MID(G63,0+(LEN(G63)-1)-1,1))),ISNUMBER(VALUE(MID(G63,0+(LEN(G63)-1),1))),VALUE(MID(G63,1,(LEN(G63)-1)-3))&lt;24,VALUE(MID(G63,0+(LEN(G63)-1)-1,2))&lt;60),VALUE(MID(G63,1,(LEN(G63)-1)-3))/24+VALUE(MID(G63,0+(LEN(G63)-1)-1,2))/1440,-1),IF(AND((LEN(G63)-1)&gt;=1,(LEN(G63)-1)&lt;=2,ISNUMBER(VALUE(MID(G63,1,1))),IF((LEN(G63)-1)=2,ISNUMBER(VALUE(MID(G63,2,1))),TRUE),VALUE(MID(G63,1,(LEN(G63)-1)))&lt;24),VALUE(MID(G63,1,(LEN(G63)-1)))/24,-1)),-1)))</x:f>
        <x:v>0.9166666666666666</x:v>
      </x:c>
      <x:c r="J63" s="76" t="n">
        <x:f>IF(OR(E63="",E63="В"),0,IF(OR(E63=$B$42,E63=$B$43,E63=$B$44,E63=$B$45,E63=$B$46),INDEX($G$42:$G$46,MATCH(E63,$B$42:$B$46,0)),$D$7))</x:f>
        <x:v>30</x:v>
      </x:c>
      <x:c r="K63" s="77" t="n">
        <x:f>IF(OR(L63="",L63="Выходной"),0,IF(L63="Готово",ROUND(24*MOD(I63-H63,1)-J63/60,10),"Проверить"))</x:f>
        <x:v>7.5</x:v>
      </x:c>
      <x:c r="L63" s="78" t="str">
        <x:f>IF(E63="","",IF(E63="В","Выходной",IF(LEN(TRIM($B$12))=0,"Нет имени",IF(COUNTIFS($B$10:$B$33,$B$12)&gt;1,"Повтор имени",IF(OR(E63=$B$42,E63=$B$43,E63=$B$44,E63=$B$45,E63=$B$46),IF(INDEX($I$42:$I$46,MATCH(E63,$B$42:$B$46,0))="Готово","Готово","Проверьте смену"),IF(OR(IFERROR(SEARCH("-",E63),0)=0,IFERROR(SEARCH("-",E63,SEARCH("-",E63)+1),0)&gt;0),"Нет кода",IF(OR(H63&lt;0,I63&lt;0),"Неверное время",IF(H63=I63,"Начало равно концу",IF(NOT(ISNUMBER($D$7)),"Проверьте перерыв",IF(OR($D$7&lt;0,$D$7&lt;&gt;INT($D$7)),"Проверьте перерыв",IF($D$7&gt;=ROUND(MOD(I63-H63,1)*1440,8),"Перерыв не меньше смены","Готово")))))))))))</x:f>
        <x:v>Готово</x:v>
      </x:c>
      <x:c r="M63" s="3"/>
    </x:row>
    <x:row r="64" ht="30" customHeight="1">
      <x:c r="A64" s="3"/>
      <x:c r="B64" s="73" t="str">
        <x:f>IF($B$12="","",$B$12)</x:f>
        <x:v>Борис</x:v>
      </x:c>
      <x:c r="C64" s="74" t="n">
        <x:f>IF(E$8="","",E$8)</x:f>
        <x:v>46350</x:v>
      </x:c>
      <x:c r="D64" s="73" t="str">
        <x:f>IF(E12="","",E12)</x:f>
        <x:v>В</x:v>
      </x:c>
      <x:c r="E64" s="73" t="str">
        <x:f>IFERROR(UPPER(CONCATENATE("",SUBSTITUTE(CONCATENATE("",SUBSTITUTE(CONCATENATE("",SUBSTITUTE(TRIM(CONCATENATE("",D64))," ","")),"–","-")),"—","-"))),CONCATENATE("",D64))</x:f>
        <x:v>В</x:v>
      </x:c>
      <x:c r="F64" s="73" t="str">
        <x:f>IFERROR(LEFT(CONCATENATE("[",E64),SEARCH("-",E64)),"")</x:f>
      </x:c>
      <x:c r="G64" s="73" t="str">
        <x:f>IFERROR(MID(CONCATENATE(E64,"]"),SEARCH("-",E64)+1,32),"")</x:f>
      </x:c>
      <x:c r="H64" s="75" t="str">
        <x:f>IF(OR(E64="",E64="В"),"",IF(OR(E64=$B$42,E64=$B$43,E64=$B$44,E64=$B$45,E64=$B$46),INDEX($E$42:$E$46,MATCH(E64,$B$42:$B$46,0)),IFERROR(IF(ISNUMBER(SEARCH(":",F64)),IF(AND(OR((LEN(F64)-1)=4,(LEN(F64)-1)=5),MID(F64,1+(LEN(F64)-1)-2,1)=":",ISNUMBER(VALUE(MID(F64,2,1))),IF((LEN(F64)-1)=5,ISNUMBER(VALUE(MID(F64,3,1))),TRUE),ISNUMBER(VALUE(MID(F64,1+(LEN(F64)-1)-1,1))),ISNUMBER(VALUE(MID(F64,1+(LEN(F64)-1),1))),VALUE(MID(F64,2,(LEN(F64)-1)-3))&lt;24,VALUE(MID(F64,1+(LEN(F64)-1)-1,2))&lt;60),VALUE(MID(F64,2,(LEN(F64)-1)-3))/24+VALUE(MID(F64,1+(LEN(F64)-1)-1,2))/1440,-1),IF(AND((LEN(F64)-1)&gt;=1,(LEN(F64)-1)&lt;=2,ISNUMBER(VALUE(MID(F64,2,1))),IF((LEN(F64)-1)=2,ISNUMBER(VALUE(MID(F64,3,1))),TRUE),VALUE(MID(F64,2,(LEN(F64)-1)))&lt;24),VALUE(MID(F64,2,(LEN(F64)-1)))/24,-1)),-1)))</x:f>
      </x:c>
      <x:c r="I64" s="75" t="str">
        <x:f>IF(OR(E64="",E64="В"),"",IF(OR(E64=$B$42,E64=$B$43,E64=$B$44,E64=$B$45,E64=$B$46),INDEX($F$42:$F$46,MATCH(E64,$B$42:$B$46,0)),IFERROR(IF(ISNUMBER(SEARCH(":",G64)),IF(AND(OR((LEN(G64)-1)=4,(LEN(G64)-1)=5),MID(G64,0+(LEN(G64)-1)-2,1)=":",ISNUMBER(VALUE(MID(G64,1,1))),IF((LEN(G64)-1)=5,ISNUMBER(VALUE(MID(G64,2,1))),TRUE),ISNUMBER(VALUE(MID(G64,0+(LEN(G64)-1)-1,1))),ISNUMBER(VALUE(MID(G64,0+(LEN(G64)-1),1))),VALUE(MID(G64,1,(LEN(G64)-1)-3))&lt;24,VALUE(MID(G64,0+(LEN(G64)-1)-1,2))&lt;60),VALUE(MID(G64,1,(LEN(G64)-1)-3))/24+VALUE(MID(G64,0+(LEN(G64)-1)-1,2))/1440,-1),IF(AND((LEN(G64)-1)&gt;=1,(LEN(G64)-1)&lt;=2,ISNUMBER(VALUE(MID(G64,1,1))),IF((LEN(G64)-1)=2,ISNUMBER(VALUE(MID(G64,2,1))),TRUE),VALUE(MID(G64,1,(LEN(G64)-1)))&lt;24),VALUE(MID(G64,1,(LEN(G64)-1)))/24,-1)),-1)))</x:f>
      </x:c>
      <x:c r="J64" s="76" t="n">
        <x:f>IF(OR(E64="",E64="В"),0,IF(OR(E64=$B$42,E64=$B$43,E64=$B$44,E64=$B$45,E64=$B$46),INDEX($G$42:$G$46,MATCH(E64,$B$42:$B$46,0)),$D$7))</x:f>
        <x:v>0</x:v>
      </x:c>
      <x:c r="K64" s="77" t="n">
        <x:f>IF(OR(L64="",L64="Выходной"),0,IF(L64="Готово",ROUND(24*MOD(I64-H64,1)-J64/60,10),"Проверить"))</x:f>
        <x:v>0</x:v>
      </x:c>
      <x:c r="L64" s="78" t="str">
        <x:f>IF(E64="","",IF(E64="В","Выходной",IF(LEN(TRIM($B$12))=0,"Нет имени",IF(COUNTIFS($B$10:$B$33,$B$12)&gt;1,"Повтор имени",IF(OR(E64=$B$42,E64=$B$43,E64=$B$44,E64=$B$45,E64=$B$46),IF(INDEX($I$42:$I$46,MATCH(E64,$B$42:$B$46,0))="Готово","Готово","Проверьте смену"),IF(OR(IFERROR(SEARCH("-",E64),0)=0,IFERROR(SEARCH("-",E64,SEARCH("-",E64)+1),0)&gt;0),"Нет кода",IF(OR(H64&lt;0,I64&lt;0),"Неверное время",IF(H64=I64,"Начало равно концу",IF(NOT(ISNUMBER($D$7)),"Проверьте перерыв",IF(OR($D$7&lt;0,$D$7&lt;&gt;INT($D$7)),"Проверьте перерыв",IF($D$7&gt;=ROUND(MOD(I64-H64,1)*1440,8),"Перерыв не меньше смены","Готово")))))))))))</x:f>
        <x:v>Выходной</x:v>
      </x:c>
      <x:c r="M64" s="3"/>
    </x:row>
    <x:row r="65" ht="30" customHeight="1">
      <x:c r="A65" s="3"/>
      <x:c r="B65" s="73" t="str">
        <x:f>IF($B$12="","",$B$12)</x:f>
        <x:v>Борис</x:v>
      </x:c>
      <x:c r="C65" s="74" t="n">
        <x:f>IF(F$8="","",F$8)</x:f>
        <x:v>46351</x:v>
      </x:c>
      <x:c r="D65" s="73" t="str">
        <x:f>IF(F12="","",F12)</x:f>
        <x:v>В</x:v>
      </x:c>
      <x:c r="E65" s="73" t="str">
        <x:f>IFERROR(UPPER(CONCATENATE("",SUBSTITUTE(CONCATENATE("",SUBSTITUTE(CONCATENATE("",SUBSTITUTE(TRIM(CONCATENATE("",D65))," ","")),"–","-")),"—","-"))),CONCATENATE("",D65))</x:f>
        <x:v>В</x:v>
      </x:c>
      <x:c r="F65" s="73" t="str">
        <x:f>IFERROR(LEFT(CONCATENATE("[",E65),SEARCH("-",E65)),"")</x:f>
      </x:c>
      <x:c r="G65" s="73" t="str">
        <x:f>IFERROR(MID(CONCATENATE(E65,"]"),SEARCH("-",E65)+1,32),"")</x:f>
      </x:c>
      <x:c r="H65" s="75" t="str">
        <x:f>IF(OR(E65="",E65="В"),"",IF(OR(E65=$B$42,E65=$B$43,E65=$B$44,E65=$B$45,E65=$B$46),INDEX($E$42:$E$46,MATCH(E65,$B$42:$B$46,0)),IFERROR(IF(ISNUMBER(SEARCH(":",F65)),IF(AND(OR((LEN(F65)-1)=4,(LEN(F65)-1)=5),MID(F65,1+(LEN(F65)-1)-2,1)=":",ISNUMBER(VALUE(MID(F65,2,1))),IF((LEN(F65)-1)=5,ISNUMBER(VALUE(MID(F65,3,1))),TRUE),ISNUMBER(VALUE(MID(F65,1+(LEN(F65)-1)-1,1))),ISNUMBER(VALUE(MID(F65,1+(LEN(F65)-1),1))),VALUE(MID(F65,2,(LEN(F65)-1)-3))&lt;24,VALUE(MID(F65,1+(LEN(F65)-1)-1,2))&lt;60),VALUE(MID(F65,2,(LEN(F65)-1)-3))/24+VALUE(MID(F65,1+(LEN(F65)-1)-1,2))/1440,-1),IF(AND((LEN(F65)-1)&gt;=1,(LEN(F65)-1)&lt;=2,ISNUMBER(VALUE(MID(F65,2,1))),IF((LEN(F65)-1)=2,ISNUMBER(VALUE(MID(F65,3,1))),TRUE),VALUE(MID(F65,2,(LEN(F65)-1)))&lt;24),VALUE(MID(F65,2,(LEN(F65)-1)))/24,-1)),-1)))</x:f>
      </x:c>
      <x:c r="I65" s="75" t="str">
        <x:f>IF(OR(E65="",E65="В"),"",IF(OR(E65=$B$42,E65=$B$43,E65=$B$44,E65=$B$45,E65=$B$46),INDEX($F$42:$F$46,MATCH(E65,$B$42:$B$46,0)),IFERROR(IF(ISNUMBER(SEARCH(":",G65)),IF(AND(OR((LEN(G65)-1)=4,(LEN(G65)-1)=5),MID(G65,0+(LEN(G65)-1)-2,1)=":",ISNUMBER(VALUE(MID(G65,1,1))),IF((LEN(G65)-1)=5,ISNUMBER(VALUE(MID(G65,2,1))),TRUE),ISNUMBER(VALUE(MID(G65,0+(LEN(G65)-1)-1,1))),ISNUMBER(VALUE(MID(G65,0+(LEN(G65)-1),1))),VALUE(MID(G65,1,(LEN(G65)-1)-3))&lt;24,VALUE(MID(G65,0+(LEN(G65)-1)-1,2))&lt;60),VALUE(MID(G65,1,(LEN(G65)-1)-3))/24+VALUE(MID(G65,0+(LEN(G65)-1)-1,2))/1440,-1),IF(AND((LEN(G65)-1)&gt;=1,(LEN(G65)-1)&lt;=2,ISNUMBER(VALUE(MID(G65,1,1))),IF((LEN(G65)-1)=2,ISNUMBER(VALUE(MID(G65,2,1))),TRUE),VALUE(MID(G65,1,(LEN(G65)-1)))&lt;24),VALUE(MID(G65,1,(LEN(G65)-1)))/24,-1)),-1)))</x:f>
      </x:c>
      <x:c r="J65" s="76" t="n">
        <x:f>IF(OR(E65="",E65="В"),0,IF(OR(E65=$B$42,E65=$B$43,E65=$B$44,E65=$B$45,E65=$B$46),INDEX($G$42:$G$46,MATCH(E65,$B$42:$B$46,0)),$D$7))</x:f>
        <x:v>0</x:v>
      </x:c>
      <x:c r="K65" s="77" t="n">
        <x:f>IF(OR(L65="",L65="Выходной"),0,IF(L65="Готово",ROUND(24*MOD(I65-H65,1)-J65/60,10),"Проверить"))</x:f>
        <x:v>0</x:v>
      </x:c>
      <x:c r="L65" s="78" t="str">
        <x:f>IF(E65="","",IF(E65="В","Выходной",IF(LEN(TRIM($B$12))=0,"Нет имени",IF(COUNTIFS($B$10:$B$33,$B$12)&gt;1,"Повтор имени",IF(OR(E65=$B$42,E65=$B$43,E65=$B$44,E65=$B$45,E65=$B$46),IF(INDEX($I$42:$I$46,MATCH(E65,$B$42:$B$46,0))="Готово","Готово","Проверьте смену"),IF(OR(IFERROR(SEARCH("-",E65),0)=0,IFERROR(SEARCH("-",E65,SEARCH("-",E65)+1),0)&gt;0),"Нет кода",IF(OR(H65&lt;0,I65&lt;0),"Неверное время",IF(H65=I65,"Начало равно концу",IF(NOT(ISNUMBER($D$7)),"Проверьте перерыв",IF(OR($D$7&lt;0,$D$7&lt;&gt;INT($D$7)),"Проверьте перерыв",IF($D$7&gt;=ROUND(MOD(I65-H65,1)*1440,8),"Перерыв не меньше смены","Готово")))))))))))</x:f>
        <x:v>Выходной</x:v>
      </x:c>
      <x:c r="M65" s="3"/>
    </x:row>
    <x:row r="66" ht="30" customHeight="1">
      <x:c r="A66" s="3"/>
      <x:c r="B66" s="73" t="str">
        <x:f>IF($B$12="","",$B$12)</x:f>
        <x:v>Борис</x:v>
      </x:c>
      <x:c r="C66" s="74" t="n">
        <x:f>IF(G$8="","",G$8)</x:f>
        <x:v>46352</x:v>
      </x:c>
      <x:c r="D66" s="73" t="str">
        <x:f>IF(G12="","",G12)</x:f>
        <x:v>П</x:v>
      </x:c>
      <x:c r="E66" s="73" t="str">
        <x:f>IFERROR(UPPER(CONCATENATE("",SUBSTITUTE(CONCATENATE("",SUBSTITUTE(CONCATENATE("",SUBSTITUTE(TRIM(CONCATENATE("",D66))," ","")),"–","-")),"—","-"))),CONCATENATE("",D66))</x:f>
        <x:v>П</x:v>
      </x:c>
      <x:c r="F66" s="73" t="str">
        <x:f>IFERROR(LEFT(CONCATENATE("[",E66),SEARCH("-",E66)),"")</x:f>
      </x:c>
      <x:c r="G66" s="73" t="str">
        <x:f>IFERROR(MID(CONCATENATE(E66,"]"),SEARCH("-",E66)+1,32),"")</x:f>
      </x:c>
      <x:c r="H66" s="75" t="n">
        <x:f>IF(OR(E66="",E66="В"),"",IF(OR(E66=$B$42,E66=$B$43,E66=$B$44,E66=$B$45,E66=$B$46),INDEX($E$42:$E$46,MATCH(E66,$B$42:$B$46,0)),IFERROR(IF(ISNUMBER(SEARCH(":",F66)),IF(AND(OR((LEN(F66)-1)=4,(LEN(F66)-1)=5),MID(F66,1+(LEN(F66)-1)-2,1)=":",ISNUMBER(VALUE(MID(F66,2,1))),IF((LEN(F66)-1)=5,ISNUMBER(VALUE(MID(F66,3,1))),TRUE),ISNUMBER(VALUE(MID(F66,1+(LEN(F66)-1)-1,1))),ISNUMBER(VALUE(MID(F66,1+(LEN(F66)-1),1))),VALUE(MID(F66,2,(LEN(F66)-1)-3))&lt;24,VALUE(MID(F66,1+(LEN(F66)-1)-1,2))&lt;60),VALUE(MID(F66,2,(LEN(F66)-1)-3))/24+VALUE(MID(F66,1+(LEN(F66)-1)-1,2))/1440,-1),IF(AND((LEN(F66)-1)&gt;=1,(LEN(F66)-1)&lt;=2,ISNUMBER(VALUE(MID(F66,2,1))),IF((LEN(F66)-1)=2,ISNUMBER(VALUE(MID(F66,3,1))),TRUE),VALUE(MID(F66,2,(LEN(F66)-1)))&lt;24),VALUE(MID(F66,2,(LEN(F66)-1)))/24,-1)),-1)))</x:f>
        <x:v>0.5833333333333334</x:v>
      </x:c>
      <x:c r="I66" s="75" t="n">
        <x:f>IF(OR(E66="",E66="В"),"",IF(OR(E66=$B$42,E66=$B$43,E66=$B$44,E66=$B$45,E66=$B$46),INDEX($F$42:$F$46,MATCH(E66,$B$42:$B$46,0)),IFERROR(IF(ISNUMBER(SEARCH(":",G66)),IF(AND(OR((LEN(G66)-1)=4,(LEN(G66)-1)=5),MID(G66,0+(LEN(G66)-1)-2,1)=":",ISNUMBER(VALUE(MID(G66,1,1))),IF((LEN(G66)-1)=5,ISNUMBER(VALUE(MID(G66,2,1))),TRUE),ISNUMBER(VALUE(MID(G66,0+(LEN(G66)-1)-1,1))),ISNUMBER(VALUE(MID(G66,0+(LEN(G66)-1),1))),VALUE(MID(G66,1,(LEN(G66)-1)-3))&lt;24,VALUE(MID(G66,0+(LEN(G66)-1)-1,2))&lt;60),VALUE(MID(G66,1,(LEN(G66)-1)-3))/24+VALUE(MID(G66,0+(LEN(G66)-1)-1,2))/1440,-1),IF(AND((LEN(G66)-1)&gt;=1,(LEN(G66)-1)&lt;=2,ISNUMBER(VALUE(MID(G66,1,1))),IF((LEN(G66)-1)=2,ISNUMBER(VALUE(MID(G66,2,1))),TRUE),VALUE(MID(G66,1,(LEN(G66)-1)))&lt;24),VALUE(MID(G66,1,(LEN(G66)-1)))/24,-1)),-1)))</x:f>
        <x:v>0.9166666666666666</x:v>
      </x:c>
      <x:c r="J66" s="76" t="n">
        <x:f>IF(OR(E66="",E66="В"),0,IF(OR(E66=$B$42,E66=$B$43,E66=$B$44,E66=$B$45,E66=$B$46),INDEX($G$42:$G$46,MATCH(E66,$B$42:$B$46,0)),$D$7))</x:f>
        <x:v>30</x:v>
      </x:c>
      <x:c r="K66" s="77" t="n">
        <x:f>IF(OR(L66="",L66="Выходной"),0,IF(L66="Готово",ROUND(24*MOD(I66-H66,1)-J66/60,10),"Проверить"))</x:f>
        <x:v>7.5</x:v>
      </x:c>
      <x:c r="L66" s="78" t="str">
        <x:f>IF(E66="","",IF(E66="В","Выходной",IF(LEN(TRIM($B$12))=0,"Нет имени",IF(COUNTIFS($B$10:$B$33,$B$12)&gt;1,"Повтор имени",IF(OR(E66=$B$42,E66=$B$43,E66=$B$44,E66=$B$45,E66=$B$46),IF(INDEX($I$42:$I$46,MATCH(E66,$B$42:$B$46,0))="Готово","Готово","Проверьте смену"),IF(OR(IFERROR(SEARCH("-",E66),0)=0,IFERROR(SEARCH("-",E66,SEARCH("-",E66)+1),0)&gt;0),"Нет кода",IF(OR(H66&lt;0,I66&lt;0),"Неверное время",IF(H66=I66,"Начало равно концу",IF(NOT(ISNUMBER($D$7)),"Проверьте перерыв",IF(OR($D$7&lt;0,$D$7&lt;&gt;INT($D$7)),"Проверьте перерыв",IF($D$7&gt;=ROUND(MOD(I66-H66,1)*1440,8),"Перерыв не меньше смены","Готово")))))))))))</x:f>
        <x:v>Готово</x:v>
      </x:c>
      <x:c r="M66" s="3"/>
    </x:row>
    <x:row r="67" ht="30" customHeight="1">
      <x:c r="A67" s="3"/>
      <x:c r="B67" s="73" t="str">
        <x:f>IF($B$12="","",$B$12)</x:f>
        <x:v>Борис</x:v>
      </x:c>
      <x:c r="C67" s="74" t="n">
        <x:f>IF(H$8="","",H$8)</x:f>
        <x:v>46353</x:v>
      </x:c>
      <x:c r="D67" s="73" t="str">
        <x:f>IF(H12="","",H12)</x:f>
        <x:v>П</x:v>
      </x:c>
      <x:c r="E67" s="73" t="str">
        <x:f>IFERROR(UPPER(CONCATENATE("",SUBSTITUTE(CONCATENATE("",SUBSTITUTE(CONCATENATE("",SUBSTITUTE(TRIM(CONCATENATE("",D67))," ","")),"–","-")),"—","-"))),CONCATENATE("",D67))</x:f>
        <x:v>П</x:v>
      </x:c>
      <x:c r="F67" s="73" t="str">
        <x:f>IFERROR(LEFT(CONCATENATE("[",E67),SEARCH("-",E67)),"")</x:f>
      </x:c>
      <x:c r="G67" s="73" t="str">
        <x:f>IFERROR(MID(CONCATENATE(E67,"]"),SEARCH("-",E67)+1,32),"")</x:f>
      </x:c>
      <x:c r="H67" s="75" t="n">
        <x:f>IF(OR(E67="",E67="В"),"",IF(OR(E67=$B$42,E67=$B$43,E67=$B$44,E67=$B$45,E67=$B$46),INDEX($E$42:$E$46,MATCH(E67,$B$42:$B$46,0)),IFERROR(IF(ISNUMBER(SEARCH(":",F67)),IF(AND(OR((LEN(F67)-1)=4,(LEN(F67)-1)=5),MID(F67,1+(LEN(F67)-1)-2,1)=":",ISNUMBER(VALUE(MID(F67,2,1))),IF((LEN(F67)-1)=5,ISNUMBER(VALUE(MID(F67,3,1))),TRUE),ISNUMBER(VALUE(MID(F67,1+(LEN(F67)-1)-1,1))),ISNUMBER(VALUE(MID(F67,1+(LEN(F67)-1),1))),VALUE(MID(F67,2,(LEN(F67)-1)-3))&lt;24,VALUE(MID(F67,1+(LEN(F67)-1)-1,2))&lt;60),VALUE(MID(F67,2,(LEN(F67)-1)-3))/24+VALUE(MID(F67,1+(LEN(F67)-1)-1,2))/1440,-1),IF(AND((LEN(F67)-1)&gt;=1,(LEN(F67)-1)&lt;=2,ISNUMBER(VALUE(MID(F67,2,1))),IF((LEN(F67)-1)=2,ISNUMBER(VALUE(MID(F67,3,1))),TRUE),VALUE(MID(F67,2,(LEN(F67)-1)))&lt;24),VALUE(MID(F67,2,(LEN(F67)-1)))/24,-1)),-1)))</x:f>
        <x:v>0.5833333333333334</x:v>
      </x:c>
      <x:c r="I67" s="75" t="n">
        <x:f>IF(OR(E67="",E67="В"),"",IF(OR(E67=$B$42,E67=$B$43,E67=$B$44,E67=$B$45,E67=$B$46),INDEX($F$42:$F$46,MATCH(E67,$B$42:$B$46,0)),IFERROR(IF(ISNUMBER(SEARCH(":",G67)),IF(AND(OR((LEN(G67)-1)=4,(LEN(G67)-1)=5),MID(G67,0+(LEN(G67)-1)-2,1)=":",ISNUMBER(VALUE(MID(G67,1,1))),IF((LEN(G67)-1)=5,ISNUMBER(VALUE(MID(G67,2,1))),TRUE),ISNUMBER(VALUE(MID(G67,0+(LEN(G67)-1)-1,1))),ISNUMBER(VALUE(MID(G67,0+(LEN(G67)-1),1))),VALUE(MID(G67,1,(LEN(G67)-1)-3))&lt;24,VALUE(MID(G67,0+(LEN(G67)-1)-1,2))&lt;60),VALUE(MID(G67,1,(LEN(G67)-1)-3))/24+VALUE(MID(G67,0+(LEN(G67)-1)-1,2))/1440,-1),IF(AND((LEN(G67)-1)&gt;=1,(LEN(G67)-1)&lt;=2,ISNUMBER(VALUE(MID(G67,1,1))),IF((LEN(G67)-1)=2,ISNUMBER(VALUE(MID(G67,2,1))),TRUE),VALUE(MID(G67,1,(LEN(G67)-1)))&lt;24),VALUE(MID(G67,1,(LEN(G67)-1)))/24,-1)),-1)))</x:f>
        <x:v>0.9166666666666666</x:v>
      </x:c>
      <x:c r="J67" s="76" t="n">
        <x:f>IF(OR(E67="",E67="В"),0,IF(OR(E67=$B$42,E67=$B$43,E67=$B$44,E67=$B$45,E67=$B$46),INDEX($G$42:$G$46,MATCH(E67,$B$42:$B$46,0)),$D$7))</x:f>
        <x:v>30</x:v>
      </x:c>
      <x:c r="K67" s="77" t="n">
        <x:f>IF(OR(L67="",L67="Выходной"),0,IF(L67="Готово",ROUND(24*MOD(I67-H67,1)-J67/60,10),"Проверить"))</x:f>
        <x:v>7.5</x:v>
      </x:c>
      <x:c r="L67" s="78" t="str">
        <x:f>IF(E67="","",IF(E67="В","Выходной",IF(LEN(TRIM($B$12))=0,"Нет имени",IF(COUNTIFS($B$10:$B$33,$B$12)&gt;1,"Повтор имени",IF(OR(E67=$B$42,E67=$B$43,E67=$B$44,E67=$B$45,E67=$B$46),IF(INDEX($I$42:$I$46,MATCH(E67,$B$42:$B$46,0))="Готово","Готово","Проверьте смену"),IF(OR(IFERROR(SEARCH("-",E67),0)=0,IFERROR(SEARCH("-",E67,SEARCH("-",E67)+1),0)&gt;0),"Нет кода",IF(OR(H67&lt;0,I67&lt;0),"Неверное время",IF(H67=I67,"Начало равно концу",IF(NOT(ISNUMBER($D$7)),"Проверьте перерыв",IF(OR($D$7&lt;0,$D$7&lt;&gt;INT($D$7)),"Проверьте перерыв",IF($D$7&gt;=ROUND(MOD(I67-H67,1)*1440,8),"Перерыв не меньше смены","Готово")))))))))))</x:f>
        <x:v>Готово</x:v>
      </x:c>
      <x:c r="M67" s="3"/>
    </x:row>
    <x:row r="68" ht="30" customHeight="1">
      <x:c r="A68" s="3"/>
      <x:c r="B68" s="73" t="str">
        <x:f>IF($B$12="","",$B$12)</x:f>
        <x:v>Борис</x:v>
      </x:c>
      <x:c r="C68" s="74" t="n">
        <x:f>IF(I$8="","",I$8)</x:f>
        <x:v>46354</x:v>
      </x:c>
      <x:c r="D68" s="73" t="str">
        <x:f>IF(I12="","",I12)</x:f>
        <x:v>П</x:v>
      </x:c>
      <x:c r="E68" s="73" t="str">
        <x:f>IFERROR(UPPER(CONCATENATE("",SUBSTITUTE(CONCATENATE("",SUBSTITUTE(CONCATENATE("",SUBSTITUTE(TRIM(CONCATENATE("",D68))," ","")),"–","-")),"—","-"))),CONCATENATE("",D68))</x:f>
        <x:v>П</x:v>
      </x:c>
      <x:c r="F68" s="73" t="str">
        <x:f>IFERROR(LEFT(CONCATENATE("[",E68),SEARCH("-",E68)),"")</x:f>
      </x:c>
      <x:c r="G68" s="73" t="str">
        <x:f>IFERROR(MID(CONCATENATE(E68,"]"),SEARCH("-",E68)+1,32),"")</x:f>
      </x:c>
      <x:c r="H68" s="75" t="n">
        <x:f>IF(OR(E68="",E68="В"),"",IF(OR(E68=$B$42,E68=$B$43,E68=$B$44,E68=$B$45,E68=$B$46),INDEX($E$42:$E$46,MATCH(E68,$B$42:$B$46,0)),IFERROR(IF(ISNUMBER(SEARCH(":",F68)),IF(AND(OR((LEN(F68)-1)=4,(LEN(F68)-1)=5),MID(F68,1+(LEN(F68)-1)-2,1)=":",ISNUMBER(VALUE(MID(F68,2,1))),IF((LEN(F68)-1)=5,ISNUMBER(VALUE(MID(F68,3,1))),TRUE),ISNUMBER(VALUE(MID(F68,1+(LEN(F68)-1)-1,1))),ISNUMBER(VALUE(MID(F68,1+(LEN(F68)-1),1))),VALUE(MID(F68,2,(LEN(F68)-1)-3))&lt;24,VALUE(MID(F68,1+(LEN(F68)-1)-1,2))&lt;60),VALUE(MID(F68,2,(LEN(F68)-1)-3))/24+VALUE(MID(F68,1+(LEN(F68)-1)-1,2))/1440,-1),IF(AND((LEN(F68)-1)&gt;=1,(LEN(F68)-1)&lt;=2,ISNUMBER(VALUE(MID(F68,2,1))),IF((LEN(F68)-1)=2,ISNUMBER(VALUE(MID(F68,3,1))),TRUE),VALUE(MID(F68,2,(LEN(F68)-1)))&lt;24),VALUE(MID(F68,2,(LEN(F68)-1)))/24,-1)),-1)))</x:f>
        <x:v>0.5833333333333334</x:v>
      </x:c>
      <x:c r="I68" s="75" t="n">
        <x:f>IF(OR(E68="",E68="В"),"",IF(OR(E68=$B$42,E68=$B$43,E68=$B$44,E68=$B$45,E68=$B$46),INDEX($F$42:$F$46,MATCH(E68,$B$42:$B$46,0)),IFERROR(IF(ISNUMBER(SEARCH(":",G68)),IF(AND(OR((LEN(G68)-1)=4,(LEN(G68)-1)=5),MID(G68,0+(LEN(G68)-1)-2,1)=":",ISNUMBER(VALUE(MID(G68,1,1))),IF((LEN(G68)-1)=5,ISNUMBER(VALUE(MID(G68,2,1))),TRUE),ISNUMBER(VALUE(MID(G68,0+(LEN(G68)-1)-1,1))),ISNUMBER(VALUE(MID(G68,0+(LEN(G68)-1),1))),VALUE(MID(G68,1,(LEN(G68)-1)-3))&lt;24,VALUE(MID(G68,0+(LEN(G68)-1)-1,2))&lt;60),VALUE(MID(G68,1,(LEN(G68)-1)-3))/24+VALUE(MID(G68,0+(LEN(G68)-1)-1,2))/1440,-1),IF(AND((LEN(G68)-1)&gt;=1,(LEN(G68)-1)&lt;=2,ISNUMBER(VALUE(MID(G68,1,1))),IF((LEN(G68)-1)=2,ISNUMBER(VALUE(MID(G68,2,1))),TRUE),VALUE(MID(G68,1,(LEN(G68)-1)))&lt;24),VALUE(MID(G68,1,(LEN(G68)-1)))/24,-1)),-1)))</x:f>
        <x:v>0.9166666666666666</x:v>
      </x:c>
      <x:c r="J68" s="76" t="n">
        <x:f>IF(OR(E68="",E68="В"),0,IF(OR(E68=$B$42,E68=$B$43,E68=$B$44,E68=$B$45,E68=$B$46),INDEX($G$42:$G$46,MATCH(E68,$B$42:$B$46,0)),$D$7))</x:f>
        <x:v>30</x:v>
      </x:c>
      <x:c r="K68" s="77" t="n">
        <x:f>IF(OR(L68="",L68="Выходной"),0,IF(L68="Готово",ROUND(24*MOD(I68-H68,1)-J68/60,10),"Проверить"))</x:f>
        <x:v>7.5</x:v>
      </x:c>
      <x:c r="L68" s="78" t="str">
        <x:f>IF(E68="","",IF(E68="В","Выходной",IF(LEN(TRIM($B$12))=0,"Нет имени",IF(COUNTIFS($B$10:$B$33,$B$12)&gt;1,"Повтор имени",IF(OR(E68=$B$42,E68=$B$43,E68=$B$44,E68=$B$45,E68=$B$46),IF(INDEX($I$42:$I$46,MATCH(E68,$B$42:$B$46,0))="Готово","Готово","Проверьте смену"),IF(OR(IFERROR(SEARCH("-",E68),0)=0,IFERROR(SEARCH("-",E68,SEARCH("-",E68)+1),0)&gt;0),"Нет кода",IF(OR(H68&lt;0,I68&lt;0),"Неверное время",IF(H68=I68,"Начало равно концу",IF(NOT(ISNUMBER($D$7)),"Проверьте перерыв",IF(OR($D$7&lt;0,$D$7&lt;&gt;INT($D$7)),"Проверьте перерыв",IF($D$7&gt;=ROUND(MOD(I68-H68,1)*1440,8),"Перерыв не меньше смены","Готово")))))))))))</x:f>
        <x:v>Готово</x:v>
      </x:c>
      <x:c r="M68" s="3"/>
    </x:row>
    <x:row r="69" ht="30" customHeight="1">
      <x:c r="A69" s="3"/>
      <x:c r="B69" s="73" t="str">
        <x:f>IF($B$12="","",$B$12)</x:f>
        <x:v>Борис</x:v>
      </x:c>
      <x:c r="C69" s="74" t="n">
        <x:f>IF(J$8="","",J$8)</x:f>
        <x:v>46355</x:v>
      </x:c>
      <x:c r="D69" s="73" t="str">
        <x:f>IF(J12="","",J12)</x:f>
        <x:v>П</x:v>
      </x:c>
      <x:c r="E69" s="73" t="str">
        <x:f>IFERROR(UPPER(CONCATENATE("",SUBSTITUTE(CONCATENATE("",SUBSTITUTE(CONCATENATE("",SUBSTITUTE(TRIM(CONCATENATE("",D69))," ","")),"–","-")),"—","-"))),CONCATENATE("",D69))</x:f>
        <x:v>П</x:v>
      </x:c>
      <x:c r="F69" s="73" t="str">
        <x:f>IFERROR(LEFT(CONCATENATE("[",E69),SEARCH("-",E69)),"")</x:f>
      </x:c>
      <x:c r="G69" s="73" t="str">
        <x:f>IFERROR(MID(CONCATENATE(E69,"]"),SEARCH("-",E69)+1,32),"")</x:f>
      </x:c>
      <x:c r="H69" s="75" t="n">
        <x:f>IF(OR(E69="",E69="В"),"",IF(OR(E69=$B$42,E69=$B$43,E69=$B$44,E69=$B$45,E69=$B$46),INDEX($E$42:$E$46,MATCH(E69,$B$42:$B$46,0)),IFERROR(IF(ISNUMBER(SEARCH(":",F69)),IF(AND(OR((LEN(F69)-1)=4,(LEN(F69)-1)=5),MID(F69,1+(LEN(F69)-1)-2,1)=":",ISNUMBER(VALUE(MID(F69,2,1))),IF((LEN(F69)-1)=5,ISNUMBER(VALUE(MID(F69,3,1))),TRUE),ISNUMBER(VALUE(MID(F69,1+(LEN(F69)-1)-1,1))),ISNUMBER(VALUE(MID(F69,1+(LEN(F69)-1),1))),VALUE(MID(F69,2,(LEN(F69)-1)-3))&lt;24,VALUE(MID(F69,1+(LEN(F69)-1)-1,2))&lt;60),VALUE(MID(F69,2,(LEN(F69)-1)-3))/24+VALUE(MID(F69,1+(LEN(F69)-1)-1,2))/1440,-1),IF(AND((LEN(F69)-1)&gt;=1,(LEN(F69)-1)&lt;=2,ISNUMBER(VALUE(MID(F69,2,1))),IF((LEN(F69)-1)=2,ISNUMBER(VALUE(MID(F69,3,1))),TRUE),VALUE(MID(F69,2,(LEN(F69)-1)))&lt;24),VALUE(MID(F69,2,(LEN(F69)-1)))/24,-1)),-1)))</x:f>
        <x:v>0.5833333333333334</x:v>
      </x:c>
      <x:c r="I69" s="75" t="n">
        <x:f>IF(OR(E69="",E69="В"),"",IF(OR(E69=$B$42,E69=$B$43,E69=$B$44,E69=$B$45,E69=$B$46),INDEX($F$42:$F$46,MATCH(E69,$B$42:$B$46,0)),IFERROR(IF(ISNUMBER(SEARCH(":",G69)),IF(AND(OR((LEN(G69)-1)=4,(LEN(G69)-1)=5),MID(G69,0+(LEN(G69)-1)-2,1)=":",ISNUMBER(VALUE(MID(G69,1,1))),IF((LEN(G69)-1)=5,ISNUMBER(VALUE(MID(G69,2,1))),TRUE),ISNUMBER(VALUE(MID(G69,0+(LEN(G69)-1)-1,1))),ISNUMBER(VALUE(MID(G69,0+(LEN(G69)-1),1))),VALUE(MID(G69,1,(LEN(G69)-1)-3))&lt;24,VALUE(MID(G69,0+(LEN(G69)-1)-1,2))&lt;60),VALUE(MID(G69,1,(LEN(G69)-1)-3))/24+VALUE(MID(G69,0+(LEN(G69)-1)-1,2))/1440,-1),IF(AND((LEN(G69)-1)&gt;=1,(LEN(G69)-1)&lt;=2,ISNUMBER(VALUE(MID(G69,1,1))),IF((LEN(G69)-1)=2,ISNUMBER(VALUE(MID(G69,2,1))),TRUE),VALUE(MID(G69,1,(LEN(G69)-1)))&lt;24),VALUE(MID(G69,1,(LEN(G69)-1)))/24,-1)),-1)))</x:f>
        <x:v>0.9166666666666666</x:v>
      </x:c>
      <x:c r="J69" s="76" t="n">
        <x:f>IF(OR(E69="",E69="В"),0,IF(OR(E69=$B$42,E69=$B$43,E69=$B$44,E69=$B$45,E69=$B$46),INDEX($G$42:$G$46,MATCH(E69,$B$42:$B$46,0)),$D$7))</x:f>
        <x:v>30</x:v>
      </x:c>
      <x:c r="K69" s="77" t="n">
        <x:f>IF(OR(L69="",L69="Выходной"),0,IF(L69="Готово",ROUND(24*MOD(I69-H69,1)-J69/60,10),"Проверить"))</x:f>
        <x:v>7.5</x:v>
      </x:c>
      <x:c r="L69" s="78" t="str">
        <x:f>IF(E69="","",IF(E69="В","Выходной",IF(LEN(TRIM($B$12))=0,"Нет имени",IF(COUNTIFS($B$10:$B$33,$B$12)&gt;1,"Повтор имени",IF(OR(E69=$B$42,E69=$B$43,E69=$B$44,E69=$B$45,E69=$B$46),IF(INDEX($I$42:$I$46,MATCH(E69,$B$42:$B$46,0))="Готово","Готово","Проверьте смену"),IF(OR(IFERROR(SEARCH("-",E69),0)=0,IFERROR(SEARCH("-",E69,SEARCH("-",E69)+1),0)&gt;0),"Нет кода",IF(OR(H69&lt;0,I69&lt;0),"Неверное время",IF(H69=I69,"Начало равно концу",IF(NOT(ISNUMBER($D$7)),"Проверьте перерыв",IF(OR($D$7&lt;0,$D$7&lt;&gt;INT($D$7)),"Проверьте перерыв",IF($D$7&gt;=ROUND(MOD(I69-H69,1)*1440,8),"Перерыв не меньше смены","Готово")))))))))))</x:f>
        <x:v>Готово</x:v>
      </x:c>
      <x:c r="M69" s="3"/>
    </x:row>
    <x:row r="70" ht="30" customHeight="1">
      <x:c r="A70" s="3"/>
      <x:c r="B70" s="73" t="str">
        <x:f>IF($B$14="","",$B$14)</x:f>
        <x:v>Вера</x:v>
      </x:c>
      <x:c r="C70" s="74" t="n">
        <x:f>IF(D$8="","",D$8)</x:f>
        <x:v>46349</x:v>
      </x:c>
      <x:c r="D70" s="73" t="str">
        <x:f>IF(D14="","",D14)</x:f>
        <x:v>Р</x:v>
      </x:c>
      <x:c r="E70" s="73" t="str">
        <x:f>IFERROR(UPPER(CONCATENATE("",SUBSTITUTE(CONCATENATE("",SUBSTITUTE(CONCATENATE("",SUBSTITUTE(TRIM(CONCATENATE("",D70))," ","")),"–","-")),"—","-"))),CONCATENATE("",D70))</x:f>
        <x:v>Р</x:v>
      </x:c>
      <x:c r="F70" s="73" t="str">
        <x:f>IFERROR(LEFT(CONCATENATE("[",E70),SEARCH("-",E70)),"")</x:f>
      </x:c>
      <x:c r="G70" s="73" t="str">
        <x:f>IFERROR(MID(CONCATENATE(E70,"]"),SEARCH("-",E70)+1,32),"")</x:f>
      </x:c>
      <x:c r="H70" s="75" t="n">
        <x:f>IF(OR(E70="",E70="В"),"",IF(OR(E70=$B$42,E70=$B$43,E70=$B$44,E70=$B$45,E70=$B$46),INDEX($E$42:$E$46,MATCH(E70,$B$42:$B$46,0)),IFERROR(IF(ISNUMBER(SEARCH(":",F70)),IF(AND(OR((LEN(F70)-1)=4,(LEN(F70)-1)=5),MID(F70,1+(LEN(F70)-1)-2,1)=":",ISNUMBER(VALUE(MID(F70,2,1))),IF((LEN(F70)-1)=5,ISNUMBER(VALUE(MID(F70,3,1))),TRUE),ISNUMBER(VALUE(MID(F70,1+(LEN(F70)-1)-1,1))),ISNUMBER(VALUE(MID(F70,1+(LEN(F70)-1),1))),VALUE(MID(F70,2,(LEN(F70)-1)-3))&lt;24,VALUE(MID(F70,1+(LEN(F70)-1)-1,2))&lt;60),VALUE(MID(F70,2,(LEN(F70)-1)-3))/24+VALUE(MID(F70,1+(LEN(F70)-1)-1,2))/1440,-1),IF(AND((LEN(F70)-1)&gt;=1,(LEN(F70)-1)&lt;=2,ISNUMBER(VALUE(MID(F70,2,1))),IF((LEN(F70)-1)=2,ISNUMBER(VALUE(MID(F70,3,1))),TRUE),VALUE(MID(F70,2,(LEN(F70)-1)))&lt;24),VALUE(MID(F70,2,(LEN(F70)-1)))/24,-1)),-1)))</x:f>
        <x:v>0.4166666666666667</x:v>
      </x:c>
      <x:c r="I70" s="75" t="n">
        <x:f>IF(OR(E70="",E70="В"),"",IF(OR(E70=$B$42,E70=$B$43,E70=$B$44,E70=$B$45,E70=$B$46),INDEX($F$42:$F$46,MATCH(E70,$B$42:$B$46,0)),IFERROR(IF(ISNUMBER(SEARCH(":",G70)),IF(AND(OR((LEN(G70)-1)=4,(LEN(G70)-1)=5),MID(G70,0+(LEN(G70)-1)-2,1)=":",ISNUMBER(VALUE(MID(G70,1,1))),IF((LEN(G70)-1)=5,ISNUMBER(VALUE(MID(G70,2,1))),TRUE),ISNUMBER(VALUE(MID(G70,0+(LEN(G70)-1)-1,1))),ISNUMBER(VALUE(MID(G70,0+(LEN(G70)-1),1))),VALUE(MID(G70,1,(LEN(G70)-1)-3))&lt;24,VALUE(MID(G70,0+(LEN(G70)-1)-1,2))&lt;60),VALUE(MID(G70,1,(LEN(G70)-1)-3))/24+VALUE(MID(G70,0+(LEN(G70)-1)-1,2))/1440,-1),IF(AND((LEN(G70)-1)&gt;=1,(LEN(G70)-1)&lt;=2,ISNUMBER(VALUE(MID(G70,1,1))),IF((LEN(G70)-1)=2,ISNUMBER(VALUE(MID(G70,2,1))),TRUE),VALUE(MID(G70,1,(LEN(G70)-1)))&lt;24),VALUE(MID(G70,1,(LEN(G70)-1)))/24,-1)),-1)))</x:f>
        <x:v>0.75</x:v>
      </x:c>
      <x:c r="J70" s="76" t="n">
        <x:f>IF(OR(E70="",E70="В"),0,IF(OR(E70=$B$42,E70=$B$43,E70=$B$44,E70=$B$45,E70=$B$46),INDEX($G$42:$G$46,MATCH(E70,$B$42:$B$46,0)),$D$7))</x:f>
        <x:v>30</x:v>
      </x:c>
      <x:c r="K70" s="77" t="n">
        <x:f>IF(OR(L70="",L70="Выходной"),0,IF(L70="Готово",ROUND(24*MOD(I70-H70,1)-J70/60,10),"Проверить"))</x:f>
        <x:v>7.5</x:v>
      </x:c>
      <x:c r="L70" s="78" t="str">
        <x:f>IF(E70="","",IF(E70="В","Выходной",IF(LEN(TRIM($B$14))=0,"Нет имени",IF(COUNTIFS($B$10:$B$33,$B$14)&gt;1,"Повтор имени",IF(OR(E70=$B$42,E70=$B$43,E70=$B$44,E70=$B$45,E70=$B$46),IF(INDEX($I$42:$I$46,MATCH(E70,$B$42:$B$46,0))="Готово","Готово","Проверьте смену"),IF(OR(IFERROR(SEARCH("-",E70),0)=0,IFERROR(SEARCH("-",E70,SEARCH("-",E70)+1),0)&gt;0),"Нет кода",IF(OR(H70&lt;0,I70&lt;0),"Неверное время",IF(H70=I70,"Начало равно концу",IF(NOT(ISNUMBER($D$7)),"Проверьте перерыв",IF(OR($D$7&lt;0,$D$7&lt;&gt;INT($D$7)),"Проверьте перерыв",IF($D$7&gt;=ROUND(MOD(I70-H70,1)*1440,8),"Перерыв не меньше смены","Готово")))))))))))</x:f>
        <x:v>Готово</x:v>
      </x:c>
      <x:c r="M70" s="3"/>
    </x:row>
    <x:row r="71" ht="30" customHeight="1">
      <x:c r="A71" s="3"/>
      <x:c r="B71" s="73" t="str">
        <x:f>IF($B$14="","",$B$14)</x:f>
        <x:v>Вера</x:v>
      </x:c>
      <x:c r="C71" s="74" t="n">
        <x:f>IF(E$8="","",E$8)</x:f>
        <x:v>46350</x:v>
      </x:c>
      <x:c r="D71" s="73" t="str">
        <x:f>IF(E14="","",E14)</x:f>
        <x:v>Р</x:v>
      </x:c>
      <x:c r="E71" s="73" t="str">
        <x:f>IFERROR(UPPER(CONCATENATE("",SUBSTITUTE(CONCATENATE("",SUBSTITUTE(CONCATENATE("",SUBSTITUTE(TRIM(CONCATENATE("",D71))," ","")),"–","-")),"—","-"))),CONCATENATE("",D71))</x:f>
        <x:v>Р</x:v>
      </x:c>
      <x:c r="F71" s="73" t="str">
        <x:f>IFERROR(LEFT(CONCATENATE("[",E71),SEARCH("-",E71)),"")</x:f>
      </x:c>
      <x:c r="G71" s="73" t="str">
        <x:f>IFERROR(MID(CONCATENATE(E71,"]"),SEARCH("-",E71)+1,32),"")</x:f>
      </x:c>
      <x:c r="H71" s="75" t="n">
        <x:f>IF(OR(E71="",E71="В"),"",IF(OR(E71=$B$42,E71=$B$43,E71=$B$44,E71=$B$45,E71=$B$46),INDEX($E$42:$E$46,MATCH(E71,$B$42:$B$46,0)),IFERROR(IF(ISNUMBER(SEARCH(":",F71)),IF(AND(OR((LEN(F71)-1)=4,(LEN(F71)-1)=5),MID(F71,1+(LEN(F71)-1)-2,1)=":",ISNUMBER(VALUE(MID(F71,2,1))),IF((LEN(F71)-1)=5,ISNUMBER(VALUE(MID(F71,3,1))),TRUE),ISNUMBER(VALUE(MID(F71,1+(LEN(F71)-1)-1,1))),ISNUMBER(VALUE(MID(F71,1+(LEN(F71)-1),1))),VALUE(MID(F71,2,(LEN(F71)-1)-3))&lt;24,VALUE(MID(F71,1+(LEN(F71)-1)-1,2))&lt;60),VALUE(MID(F71,2,(LEN(F71)-1)-3))/24+VALUE(MID(F71,1+(LEN(F71)-1)-1,2))/1440,-1),IF(AND((LEN(F71)-1)&gt;=1,(LEN(F71)-1)&lt;=2,ISNUMBER(VALUE(MID(F71,2,1))),IF((LEN(F71)-1)=2,ISNUMBER(VALUE(MID(F71,3,1))),TRUE),VALUE(MID(F71,2,(LEN(F71)-1)))&lt;24),VALUE(MID(F71,2,(LEN(F71)-1)))/24,-1)),-1)))</x:f>
        <x:v>0.4166666666666667</x:v>
      </x:c>
      <x:c r="I71" s="75" t="n">
        <x:f>IF(OR(E71="",E71="В"),"",IF(OR(E71=$B$42,E71=$B$43,E71=$B$44,E71=$B$45,E71=$B$46),INDEX($F$42:$F$46,MATCH(E71,$B$42:$B$46,0)),IFERROR(IF(ISNUMBER(SEARCH(":",G71)),IF(AND(OR((LEN(G71)-1)=4,(LEN(G71)-1)=5),MID(G71,0+(LEN(G71)-1)-2,1)=":",ISNUMBER(VALUE(MID(G71,1,1))),IF((LEN(G71)-1)=5,ISNUMBER(VALUE(MID(G71,2,1))),TRUE),ISNUMBER(VALUE(MID(G71,0+(LEN(G71)-1)-1,1))),ISNUMBER(VALUE(MID(G71,0+(LEN(G71)-1),1))),VALUE(MID(G71,1,(LEN(G71)-1)-3))&lt;24,VALUE(MID(G71,0+(LEN(G71)-1)-1,2))&lt;60),VALUE(MID(G71,1,(LEN(G71)-1)-3))/24+VALUE(MID(G71,0+(LEN(G71)-1)-1,2))/1440,-1),IF(AND((LEN(G71)-1)&gt;=1,(LEN(G71)-1)&lt;=2,ISNUMBER(VALUE(MID(G71,1,1))),IF((LEN(G71)-1)=2,ISNUMBER(VALUE(MID(G71,2,1))),TRUE),VALUE(MID(G71,1,(LEN(G71)-1)))&lt;24),VALUE(MID(G71,1,(LEN(G71)-1)))/24,-1)),-1)))</x:f>
        <x:v>0.75</x:v>
      </x:c>
      <x:c r="J71" s="76" t="n">
        <x:f>IF(OR(E71="",E71="В"),0,IF(OR(E71=$B$42,E71=$B$43,E71=$B$44,E71=$B$45,E71=$B$46),INDEX($G$42:$G$46,MATCH(E71,$B$42:$B$46,0)),$D$7))</x:f>
        <x:v>30</x:v>
      </x:c>
      <x:c r="K71" s="77" t="n">
        <x:f>IF(OR(L71="",L71="Выходной"),0,IF(L71="Готово",ROUND(24*MOD(I71-H71,1)-J71/60,10),"Проверить"))</x:f>
        <x:v>7.5</x:v>
      </x:c>
      <x:c r="L71" s="78" t="str">
        <x:f>IF(E71="","",IF(E71="В","Выходной",IF(LEN(TRIM($B$14))=0,"Нет имени",IF(COUNTIFS($B$10:$B$33,$B$14)&gt;1,"Повтор имени",IF(OR(E71=$B$42,E71=$B$43,E71=$B$44,E71=$B$45,E71=$B$46),IF(INDEX($I$42:$I$46,MATCH(E71,$B$42:$B$46,0))="Готово","Готово","Проверьте смену"),IF(OR(IFERROR(SEARCH("-",E71),0)=0,IFERROR(SEARCH("-",E71,SEARCH("-",E71)+1),0)&gt;0),"Нет кода",IF(OR(H71&lt;0,I71&lt;0),"Неверное время",IF(H71=I71,"Начало равно концу",IF(NOT(ISNUMBER($D$7)),"Проверьте перерыв",IF(OR($D$7&lt;0,$D$7&lt;&gt;INT($D$7)),"Проверьте перерыв",IF($D$7&gt;=ROUND(MOD(I71-H71,1)*1440,8),"Перерыв не меньше смены","Готово")))))))))))</x:f>
        <x:v>Готово</x:v>
      </x:c>
      <x:c r="M71" s="3"/>
    </x:row>
    <x:row r="72" ht="30" customHeight="1">
      <x:c r="A72" s="3"/>
      <x:c r="B72" s="73" t="str">
        <x:f>IF($B$14="","",$B$14)</x:f>
        <x:v>Вера</x:v>
      </x:c>
      <x:c r="C72" s="74" t="n">
        <x:f>IF(F$8="","",F$8)</x:f>
        <x:v>46351</x:v>
      </x:c>
      <x:c r="D72" s="73" t="str">
        <x:f>IF(F14="","",F14)</x:f>
        <x:v>В</x:v>
      </x:c>
      <x:c r="E72" s="73" t="str">
        <x:f>IFERROR(UPPER(CONCATENATE("",SUBSTITUTE(CONCATENATE("",SUBSTITUTE(CONCATENATE("",SUBSTITUTE(TRIM(CONCATENATE("",D72))," ","")),"–","-")),"—","-"))),CONCATENATE("",D72))</x:f>
        <x:v>В</x:v>
      </x:c>
      <x:c r="F72" s="73" t="str">
        <x:f>IFERROR(LEFT(CONCATENATE("[",E72),SEARCH("-",E72)),"")</x:f>
      </x:c>
      <x:c r="G72" s="73" t="str">
        <x:f>IFERROR(MID(CONCATENATE(E72,"]"),SEARCH("-",E72)+1,32),"")</x:f>
      </x:c>
      <x:c r="H72" s="75" t="str">
        <x:f>IF(OR(E72="",E72="В"),"",IF(OR(E72=$B$42,E72=$B$43,E72=$B$44,E72=$B$45,E72=$B$46),INDEX($E$42:$E$46,MATCH(E72,$B$42:$B$46,0)),IFERROR(IF(ISNUMBER(SEARCH(":",F72)),IF(AND(OR((LEN(F72)-1)=4,(LEN(F72)-1)=5),MID(F72,1+(LEN(F72)-1)-2,1)=":",ISNUMBER(VALUE(MID(F72,2,1))),IF((LEN(F72)-1)=5,ISNUMBER(VALUE(MID(F72,3,1))),TRUE),ISNUMBER(VALUE(MID(F72,1+(LEN(F72)-1)-1,1))),ISNUMBER(VALUE(MID(F72,1+(LEN(F72)-1),1))),VALUE(MID(F72,2,(LEN(F72)-1)-3))&lt;24,VALUE(MID(F72,1+(LEN(F72)-1)-1,2))&lt;60),VALUE(MID(F72,2,(LEN(F72)-1)-3))/24+VALUE(MID(F72,1+(LEN(F72)-1)-1,2))/1440,-1),IF(AND((LEN(F72)-1)&gt;=1,(LEN(F72)-1)&lt;=2,ISNUMBER(VALUE(MID(F72,2,1))),IF((LEN(F72)-1)=2,ISNUMBER(VALUE(MID(F72,3,1))),TRUE),VALUE(MID(F72,2,(LEN(F72)-1)))&lt;24),VALUE(MID(F72,2,(LEN(F72)-1)))/24,-1)),-1)))</x:f>
      </x:c>
      <x:c r="I72" s="75" t="str">
        <x:f>IF(OR(E72="",E72="В"),"",IF(OR(E72=$B$42,E72=$B$43,E72=$B$44,E72=$B$45,E72=$B$46),INDEX($F$42:$F$46,MATCH(E72,$B$42:$B$46,0)),IFERROR(IF(ISNUMBER(SEARCH(":",G72)),IF(AND(OR((LEN(G72)-1)=4,(LEN(G72)-1)=5),MID(G72,0+(LEN(G72)-1)-2,1)=":",ISNUMBER(VALUE(MID(G72,1,1))),IF((LEN(G72)-1)=5,ISNUMBER(VALUE(MID(G72,2,1))),TRUE),ISNUMBER(VALUE(MID(G72,0+(LEN(G72)-1)-1,1))),ISNUMBER(VALUE(MID(G72,0+(LEN(G72)-1),1))),VALUE(MID(G72,1,(LEN(G72)-1)-3))&lt;24,VALUE(MID(G72,0+(LEN(G72)-1)-1,2))&lt;60),VALUE(MID(G72,1,(LEN(G72)-1)-3))/24+VALUE(MID(G72,0+(LEN(G72)-1)-1,2))/1440,-1),IF(AND((LEN(G72)-1)&gt;=1,(LEN(G72)-1)&lt;=2,ISNUMBER(VALUE(MID(G72,1,1))),IF((LEN(G72)-1)=2,ISNUMBER(VALUE(MID(G72,2,1))),TRUE),VALUE(MID(G72,1,(LEN(G72)-1)))&lt;24),VALUE(MID(G72,1,(LEN(G72)-1)))/24,-1)),-1)))</x:f>
      </x:c>
      <x:c r="J72" s="76" t="n">
        <x:f>IF(OR(E72="",E72="В"),0,IF(OR(E72=$B$42,E72=$B$43,E72=$B$44,E72=$B$45,E72=$B$46),INDEX($G$42:$G$46,MATCH(E72,$B$42:$B$46,0)),$D$7))</x:f>
        <x:v>0</x:v>
      </x:c>
      <x:c r="K72" s="77" t="n">
        <x:f>IF(OR(L72="",L72="Выходной"),0,IF(L72="Готово",ROUND(24*MOD(I72-H72,1)-J72/60,10),"Проверить"))</x:f>
        <x:v>0</x:v>
      </x:c>
      <x:c r="L72" s="78" t="str">
        <x:f>IF(E72="","",IF(E72="В","Выходной",IF(LEN(TRIM($B$14))=0,"Нет имени",IF(COUNTIFS($B$10:$B$33,$B$14)&gt;1,"Повтор имени",IF(OR(E72=$B$42,E72=$B$43,E72=$B$44,E72=$B$45,E72=$B$46),IF(INDEX($I$42:$I$46,MATCH(E72,$B$42:$B$46,0))="Готово","Готово","Проверьте смену"),IF(OR(IFERROR(SEARCH("-",E72),0)=0,IFERROR(SEARCH("-",E72,SEARCH("-",E72)+1),0)&gt;0),"Нет кода",IF(OR(H72&lt;0,I72&lt;0),"Неверное время",IF(H72=I72,"Начало равно концу",IF(NOT(ISNUMBER($D$7)),"Проверьте перерыв",IF(OR($D$7&lt;0,$D$7&lt;&gt;INT($D$7)),"Проверьте перерыв",IF($D$7&gt;=ROUND(MOD(I72-H72,1)*1440,8),"Перерыв не меньше смены","Готово")))))))))))</x:f>
        <x:v>Выходной</x:v>
      </x:c>
      <x:c r="M72" s="3"/>
    </x:row>
    <x:row r="73" ht="30" customHeight="1">
      <x:c r="A73" s="3"/>
      <x:c r="B73" s="73" t="str">
        <x:f>IF($B$14="","",$B$14)</x:f>
        <x:v>Вера</x:v>
      </x:c>
      <x:c r="C73" s="74" t="n">
        <x:f>IF(G$8="","",G$8)</x:f>
        <x:v>46352</x:v>
      </x:c>
      <x:c r="D73" s="73" t="str">
        <x:f>IF(G14="","",G14)</x:f>
        <x:v>В</x:v>
      </x:c>
      <x:c r="E73" s="73" t="str">
        <x:f>IFERROR(UPPER(CONCATENATE("",SUBSTITUTE(CONCATENATE("",SUBSTITUTE(CONCATENATE("",SUBSTITUTE(TRIM(CONCATENATE("",D73))," ","")),"–","-")),"—","-"))),CONCATENATE("",D73))</x:f>
        <x:v>В</x:v>
      </x:c>
      <x:c r="F73" s="73" t="str">
        <x:f>IFERROR(LEFT(CONCATENATE("[",E73),SEARCH("-",E73)),"")</x:f>
      </x:c>
      <x:c r="G73" s="73" t="str">
        <x:f>IFERROR(MID(CONCATENATE(E73,"]"),SEARCH("-",E73)+1,32),"")</x:f>
      </x:c>
      <x:c r="H73" s="75" t="str">
        <x:f>IF(OR(E73="",E73="В"),"",IF(OR(E73=$B$42,E73=$B$43,E73=$B$44,E73=$B$45,E73=$B$46),INDEX($E$42:$E$46,MATCH(E73,$B$42:$B$46,0)),IFERROR(IF(ISNUMBER(SEARCH(":",F73)),IF(AND(OR((LEN(F73)-1)=4,(LEN(F73)-1)=5),MID(F73,1+(LEN(F73)-1)-2,1)=":",ISNUMBER(VALUE(MID(F73,2,1))),IF((LEN(F73)-1)=5,ISNUMBER(VALUE(MID(F73,3,1))),TRUE),ISNUMBER(VALUE(MID(F73,1+(LEN(F73)-1)-1,1))),ISNUMBER(VALUE(MID(F73,1+(LEN(F73)-1),1))),VALUE(MID(F73,2,(LEN(F73)-1)-3))&lt;24,VALUE(MID(F73,1+(LEN(F73)-1)-1,2))&lt;60),VALUE(MID(F73,2,(LEN(F73)-1)-3))/24+VALUE(MID(F73,1+(LEN(F73)-1)-1,2))/1440,-1),IF(AND((LEN(F73)-1)&gt;=1,(LEN(F73)-1)&lt;=2,ISNUMBER(VALUE(MID(F73,2,1))),IF((LEN(F73)-1)=2,ISNUMBER(VALUE(MID(F73,3,1))),TRUE),VALUE(MID(F73,2,(LEN(F73)-1)))&lt;24),VALUE(MID(F73,2,(LEN(F73)-1)))/24,-1)),-1)))</x:f>
      </x:c>
      <x:c r="I73" s="75" t="str">
        <x:f>IF(OR(E73="",E73="В"),"",IF(OR(E73=$B$42,E73=$B$43,E73=$B$44,E73=$B$45,E73=$B$46),INDEX($F$42:$F$46,MATCH(E73,$B$42:$B$46,0)),IFERROR(IF(ISNUMBER(SEARCH(":",G73)),IF(AND(OR((LEN(G73)-1)=4,(LEN(G73)-1)=5),MID(G73,0+(LEN(G73)-1)-2,1)=":",ISNUMBER(VALUE(MID(G73,1,1))),IF((LEN(G73)-1)=5,ISNUMBER(VALUE(MID(G73,2,1))),TRUE),ISNUMBER(VALUE(MID(G73,0+(LEN(G73)-1)-1,1))),ISNUMBER(VALUE(MID(G73,0+(LEN(G73)-1),1))),VALUE(MID(G73,1,(LEN(G73)-1)-3))&lt;24,VALUE(MID(G73,0+(LEN(G73)-1)-1,2))&lt;60),VALUE(MID(G73,1,(LEN(G73)-1)-3))/24+VALUE(MID(G73,0+(LEN(G73)-1)-1,2))/1440,-1),IF(AND((LEN(G73)-1)&gt;=1,(LEN(G73)-1)&lt;=2,ISNUMBER(VALUE(MID(G73,1,1))),IF((LEN(G73)-1)=2,ISNUMBER(VALUE(MID(G73,2,1))),TRUE),VALUE(MID(G73,1,(LEN(G73)-1)))&lt;24),VALUE(MID(G73,1,(LEN(G73)-1)))/24,-1)),-1)))</x:f>
      </x:c>
      <x:c r="J73" s="76" t="n">
        <x:f>IF(OR(E73="",E73="В"),0,IF(OR(E73=$B$42,E73=$B$43,E73=$B$44,E73=$B$45,E73=$B$46),INDEX($G$42:$G$46,MATCH(E73,$B$42:$B$46,0)),$D$7))</x:f>
        <x:v>0</x:v>
      </x:c>
      <x:c r="K73" s="77" t="n">
        <x:f>IF(OR(L73="",L73="Выходной"),0,IF(L73="Готово",ROUND(24*MOD(I73-H73,1)-J73/60,10),"Проверить"))</x:f>
        <x:v>0</x:v>
      </x:c>
      <x:c r="L73" s="78" t="str">
        <x:f>IF(E73="","",IF(E73="В","Выходной",IF(LEN(TRIM($B$14))=0,"Нет имени",IF(COUNTIFS($B$10:$B$33,$B$14)&gt;1,"Повтор имени",IF(OR(E73=$B$42,E73=$B$43,E73=$B$44,E73=$B$45,E73=$B$46),IF(INDEX($I$42:$I$46,MATCH(E73,$B$42:$B$46,0))="Готово","Готово","Проверьте смену"),IF(OR(IFERROR(SEARCH("-",E73),0)=0,IFERROR(SEARCH("-",E73,SEARCH("-",E73)+1),0)&gt;0),"Нет кода",IF(OR(H73&lt;0,I73&lt;0),"Неверное время",IF(H73=I73,"Начало равно концу",IF(NOT(ISNUMBER($D$7)),"Проверьте перерыв",IF(OR($D$7&lt;0,$D$7&lt;&gt;INT($D$7)),"Проверьте перерыв",IF($D$7&gt;=ROUND(MOD(I73-H73,1)*1440,8),"Перерыв не меньше смены","Готово")))))))))))</x:f>
        <x:v>Выходной</x:v>
      </x:c>
      <x:c r="M73" s="3"/>
    </x:row>
    <x:row r="74" ht="30" customHeight="1">
      <x:c r="A74" s="3"/>
      <x:c r="B74" s="73" t="str">
        <x:f>IF($B$14="","",$B$14)</x:f>
        <x:v>Вера</x:v>
      </x:c>
      <x:c r="C74" s="74" t="n">
        <x:f>IF(H$8="","",H$8)</x:f>
        <x:v>46353</x:v>
      </x:c>
      <x:c r="D74" s="73" t="str">
        <x:f>IF(H14="","",H14)</x:f>
        <x:v>Р</x:v>
      </x:c>
      <x:c r="E74" s="73" t="str">
        <x:f>IFERROR(UPPER(CONCATENATE("",SUBSTITUTE(CONCATENATE("",SUBSTITUTE(CONCATENATE("",SUBSTITUTE(TRIM(CONCATENATE("",D74))," ","")),"–","-")),"—","-"))),CONCATENATE("",D74))</x:f>
        <x:v>Р</x:v>
      </x:c>
      <x:c r="F74" s="73" t="str">
        <x:f>IFERROR(LEFT(CONCATENATE("[",E74),SEARCH("-",E74)),"")</x:f>
      </x:c>
      <x:c r="G74" s="73" t="str">
        <x:f>IFERROR(MID(CONCATENATE(E74,"]"),SEARCH("-",E74)+1,32),"")</x:f>
      </x:c>
      <x:c r="H74" s="75" t="n">
        <x:f>IF(OR(E74="",E74="В"),"",IF(OR(E74=$B$42,E74=$B$43,E74=$B$44,E74=$B$45,E74=$B$46),INDEX($E$42:$E$46,MATCH(E74,$B$42:$B$46,0)),IFERROR(IF(ISNUMBER(SEARCH(":",F74)),IF(AND(OR((LEN(F74)-1)=4,(LEN(F74)-1)=5),MID(F74,1+(LEN(F74)-1)-2,1)=":",ISNUMBER(VALUE(MID(F74,2,1))),IF((LEN(F74)-1)=5,ISNUMBER(VALUE(MID(F74,3,1))),TRUE),ISNUMBER(VALUE(MID(F74,1+(LEN(F74)-1)-1,1))),ISNUMBER(VALUE(MID(F74,1+(LEN(F74)-1),1))),VALUE(MID(F74,2,(LEN(F74)-1)-3))&lt;24,VALUE(MID(F74,1+(LEN(F74)-1)-1,2))&lt;60),VALUE(MID(F74,2,(LEN(F74)-1)-3))/24+VALUE(MID(F74,1+(LEN(F74)-1)-1,2))/1440,-1),IF(AND((LEN(F74)-1)&gt;=1,(LEN(F74)-1)&lt;=2,ISNUMBER(VALUE(MID(F74,2,1))),IF((LEN(F74)-1)=2,ISNUMBER(VALUE(MID(F74,3,1))),TRUE),VALUE(MID(F74,2,(LEN(F74)-1)))&lt;24),VALUE(MID(F74,2,(LEN(F74)-1)))/24,-1)),-1)))</x:f>
        <x:v>0.4166666666666667</x:v>
      </x:c>
      <x:c r="I74" s="75" t="n">
        <x:f>IF(OR(E74="",E74="В"),"",IF(OR(E74=$B$42,E74=$B$43,E74=$B$44,E74=$B$45,E74=$B$46),INDEX($F$42:$F$46,MATCH(E74,$B$42:$B$46,0)),IFERROR(IF(ISNUMBER(SEARCH(":",G74)),IF(AND(OR((LEN(G74)-1)=4,(LEN(G74)-1)=5),MID(G74,0+(LEN(G74)-1)-2,1)=":",ISNUMBER(VALUE(MID(G74,1,1))),IF((LEN(G74)-1)=5,ISNUMBER(VALUE(MID(G74,2,1))),TRUE),ISNUMBER(VALUE(MID(G74,0+(LEN(G74)-1)-1,1))),ISNUMBER(VALUE(MID(G74,0+(LEN(G74)-1),1))),VALUE(MID(G74,1,(LEN(G74)-1)-3))&lt;24,VALUE(MID(G74,0+(LEN(G74)-1)-1,2))&lt;60),VALUE(MID(G74,1,(LEN(G74)-1)-3))/24+VALUE(MID(G74,0+(LEN(G74)-1)-1,2))/1440,-1),IF(AND((LEN(G74)-1)&gt;=1,(LEN(G74)-1)&lt;=2,ISNUMBER(VALUE(MID(G74,1,1))),IF((LEN(G74)-1)=2,ISNUMBER(VALUE(MID(G74,2,1))),TRUE),VALUE(MID(G74,1,(LEN(G74)-1)))&lt;24),VALUE(MID(G74,1,(LEN(G74)-1)))/24,-1)),-1)))</x:f>
        <x:v>0.75</x:v>
      </x:c>
      <x:c r="J74" s="76" t="n">
        <x:f>IF(OR(E74="",E74="В"),0,IF(OR(E74=$B$42,E74=$B$43,E74=$B$44,E74=$B$45,E74=$B$46),INDEX($G$42:$G$46,MATCH(E74,$B$42:$B$46,0)),$D$7))</x:f>
        <x:v>30</x:v>
      </x:c>
      <x:c r="K74" s="77" t="n">
        <x:f>IF(OR(L74="",L74="Выходной"),0,IF(L74="Готово",ROUND(24*MOD(I74-H74,1)-J74/60,10),"Проверить"))</x:f>
        <x:v>7.5</x:v>
      </x:c>
      <x:c r="L74" s="78" t="str">
        <x:f>IF(E74="","",IF(E74="В","Выходной",IF(LEN(TRIM($B$14))=0,"Нет имени",IF(COUNTIFS($B$10:$B$33,$B$14)&gt;1,"Повтор имени",IF(OR(E74=$B$42,E74=$B$43,E74=$B$44,E74=$B$45,E74=$B$46),IF(INDEX($I$42:$I$46,MATCH(E74,$B$42:$B$46,0))="Готово","Готово","Проверьте смену"),IF(OR(IFERROR(SEARCH("-",E74),0)=0,IFERROR(SEARCH("-",E74,SEARCH("-",E74)+1),0)&gt;0),"Нет кода",IF(OR(H74&lt;0,I74&lt;0),"Неверное время",IF(H74=I74,"Начало равно концу",IF(NOT(ISNUMBER($D$7)),"Проверьте перерыв",IF(OR($D$7&lt;0,$D$7&lt;&gt;INT($D$7)),"Проверьте перерыв",IF($D$7&gt;=ROUND(MOD(I74-H74,1)*1440,8),"Перерыв не меньше смены","Готово")))))))))))</x:f>
        <x:v>Готово</x:v>
      </x:c>
      <x:c r="M74" s="3"/>
    </x:row>
    <x:row r="75" ht="30" customHeight="1">
      <x:c r="A75" s="3"/>
      <x:c r="B75" s="73" t="str">
        <x:f>IF($B$14="","",$B$14)</x:f>
        <x:v>Вера</x:v>
      </x:c>
      <x:c r="C75" s="74" t="n">
        <x:f>IF(I$8="","",I$8)</x:f>
        <x:v>46354</x:v>
      </x:c>
      <x:c r="D75" s="73" t="str">
        <x:f>IF(I14="","",I14)</x:f>
        <x:v>Р</x:v>
      </x:c>
      <x:c r="E75" s="73" t="str">
        <x:f>IFERROR(UPPER(CONCATENATE("",SUBSTITUTE(CONCATENATE("",SUBSTITUTE(CONCATENATE("",SUBSTITUTE(TRIM(CONCATENATE("",D75))," ","")),"–","-")),"—","-"))),CONCATENATE("",D75))</x:f>
        <x:v>Р</x:v>
      </x:c>
      <x:c r="F75" s="73" t="str">
        <x:f>IFERROR(LEFT(CONCATENATE("[",E75),SEARCH("-",E75)),"")</x:f>
      </x:c>
      <x:c r="G75" s="73" t="str">
        <x:f>IFERROR(MID(CONCATENATE(E75,"]"),SEARCH("-",E75)+1,32),"")</x:f>
      </x:c>
      <x:c r="H75" s="75" t="n">
        <x:f>IF(OR(E75="",E75="В"),"",IF(OR(E75=$B$42,E75=$B$43,E75=$B$44,E75=$B$45,E75=$B$46),INDEX($E$42:$E$46,MATCH(E75,$B$42:$B$46,0)),IFERROR(IF(ISNUMBER(SEARCH(":",F75)),IF(AND(OR((LEN(F75)-1)=4,(LEN(F75)-1)=5),MID(F75,1+(LEN(F75)-1)-2,1)=":",ISNUMBER(VALUE(MID(F75,2,1))),IF((LEN(F75)-1)=5,ISNUMBER(VALUE(MID(F75,3,1))),TRUE),ISNUMBER(VALUE(MID(F75,1+(LEN(F75)-1)-1,1))),ISNUMBER(VALUE(MID(F75,1+(LEN(F75)-1),1))),VALUE(MID(F75,2,(LEN(F75)-1)-3))&lt;24,VALUE(MID(F75,1+(LEN(F75)-1)-1,2))&lt;60),VALUE(MID(F75,2,(LEN(F75)-1)-3))/24+VALUE(MID(F75,1+(LEN(F75)-1)-1,2))/1440,-1),IF(AND((LEN(F75)-1)&gt;=1,(LEN(F75)-1)&lt;=2,ISNUMBER(VALUE(MID(F75,2,1))),IF((LEN(F75)-1)=2,ISNUMBER(VALUE(MID(F75,3,1))),TRUE),VALUE(MID(F75,2,(LEN(F75)-1)))&lt;24),VALUE(MID(F75,2,(LEN(F75)-1)))/24,-1)),-1)))</x:f>
        <x:v>0.4166666666666667</x:v>
      </x:c>
      <x:c r="I75" s="75" t="n">
        <x:f>IF(OR(E75="",E75="В"),"",IF(OR(E75=$B$42,E75=$B$43,E75=$B$44,E75=$B$45,E75=$B$46),INDEX($F$42:$F$46,MATCH(E75,$B$42:$B$46,0)),IFERROR(IF(ISNUMBER(SEARCH(":",G75)),IF(AND(OR((LEN(G75)-1)=4,(LEN(G75)-1)=5),MID(G75,0+(LEN(G75)-1)-2,1)=":",ISNUMBER(VALUE(MID(G75,1,1))),IF((LEN(G75)-1)=5,ISNUMBER(VALUE(MID(G75,2,1))),TRUE),ISNUMBER(VALUE(MID(G75,0+(LEN(G75)-1)-1,1))),ISNUMBER(VALUE(MID(G75,0+(LEN(G75)-1),1))),VALUE(MID(G75,1,(LEN(G75)-1)-3))&lt;24,VALUE(MID(G75,0+(LEN(G75)-1)-1,2))&lt;60),VALUE(MID(G75,1,(LEN(G75)-1)-3))/24+VALUE(MID(G75,0+(LEN(G75)-1)-1,2))/1440,-1),IF(AND((LEN(G75)-1)&gt;=1,(LEN(G75)-1)&lt;=2,ISNUMBER(VALUE(MID(G75,1,1))),IF((LEN(G75)-1)=2,ISNUMBER(VALUE(MID(G75,2,1))),TRUE),VALUE(MID(G75,1,(LEN(G75)-1)))&lt;24),VALUE(MID(G75,1,(LEN(G75)-1)))/24,-1)),-1)))</x:f>
        <x:v>0.75</x:v>
      </x:c>
      <x:c r="J75" s="76" t="n">
        <x:f>IF(OR(E75="",E75="В"),0,IF(OR(E75=$B$42,E75=$B$43,E75=$B$44,E75=$B$45,E75=$B$46),INDEX($G$42:$G$46,MATCH(E75,$B$42:$B$46,0)),$D$7))</x:f>
        <x:v>30</x:v>
      </x:c>
      <x:c r="K75" s="77" t="n">
        <x:f>IF(OR(L75="",L75="Выходной"),0,IF(L75="Готово",ROUND(24*MOD(I75-H75,1)-J75/60,10),"Проверить"))</x:f>
        <x:v>7.5</x:v>
      </x:c>
      <x:c r="L75" s="78" t="str">
        <x:f>IF(E75="","",IF(E75="В","Выходной",IF(LEN(TRIM($B$14))=0,"Нет имени",IF(COUNTIFS($B$10:$B$33,$B$14)&gt;1,"Повтор имени",IF(OR(E75=$B$42,E75=$B$43,E75=$B$44,E75=$B$45,E75=$B$46),IF(INDEX($I$42:$I$46,MATCH(E75,$B$42:$B$46,0))="Готово","Готово","Проверьте смену"),IF(OR(IFERROR(SEARCH("-",E75),0)=0,IFERROR(SEARCH("-",E75,SEARCH("-",E75)+1),0)&gt;0),"Нет кода",IF(OR(H75&lt;0,I75&lt;0),"Неверное время",IF(H75=I75,"Начало равно концу",IF(NOT(ISNUMBER($D$7)),"Проверьте перерыв",IF(OR($D$7&lt;0,$D$7&lt;&gt;INT($D$7)),"Проверьте перерыв",IF($D$7&gt;=ROUND(MOD(I75-H75,1)*1440,8),"Перерыв не меньше смены","Готово")))))))))))</x:f>
        <x:v>Готово</x:v>
      </x:c>
      <x:c r="M75" s="3"/>
    </x:row>
    <x:row r="76" ht="30" customHeight="1">
      <x:c r="A76" s="3"/>
      <x:c r="B76" s="73" t="str">
        <x:f>IF($B$14="","",$B$14)</x:f>
        <x:v>Вера</x:v>
      </x:c>
      <x:c r="C76" s="74" t="n">
        <x:f>IF(J$8="","",J$8)</x:f>
        <x:v>46355</x:v>
      </x:c>
      <x:c r="D76" s="73" t="str">
        <x:f>IF(J14="","",J14)</x:f>
        <x:v>Р</x:v>
      </x:c>
      <x:c r="E76" s="73" t="str">
        <x:f>IFERROR(UPPER(CONCATENATE("",SUBSTITUTE(CONCATENATE("",SUBSTITUTE(CONCATENATE("",SUBSTITUTE(TRIM(CONCATENATE("",D76))," ","")),"–","-")),"—","-"))),CONCATENATE("",D76))</x:f>
        <x:v>Р</x:v>
      </x:c>
      <x:c r="F76" s="73" t="str">
        <x:f>IFERROR(LEFT(CONCATENATE("[",E76),SEARCH("-",E76)),"")</x:f>
      </x:c>
      <x:c r="G76" s="73" t="str">
        <x:f>IFERROR(MID(CONCATENATE(E76,"]"),SEARCH("-",E76)+1,32),"")</x:f>
      </x:c>
      <x:c r="H76" s="75" t="n">
        <x:f>IF(OR(E76="",E76="В"),"",IF(OR(E76=$B$42,E76=$B$43,E76=$B$44,E76=$B$45,E76=$B$46),INDEX($E$42:$E$46,MATCH(E76,$B$42:$B$46,0)),IFERROR(IF(ISNUMBER(SEARCH(":",F76)),IF(AND(OR((LEN(F76)-1)=4,(LEN(F76)-1)=5),MID(F76,1+(LEN(F76)-1)-2,1)=":",ISNUMBER(VALUE(MID(F76,2,1))),IF((LEN(F76)-1)=5,ISNUMBER(VALUE(MID(F76,3,1))),TRUE),ISNUMBER(VALUE(MID(F76,1+(LEN(F76)-1)-1,1))),ISNUMBER(VALUE(MID(F76,1+(LEN(F76)-1),1))),VALUE(MID(F76,2,(LEN(F76)-1)-3))&lt;24,VALUE(MID(F76,1+(LEN(F76)-1)-1,2))&lt;60),VALUE(MID(F76,2,(LEN(F76)-1)-3))/24+VALUE(MID(F76,1+(LEN(F76)-1)-1,2))/1440,-1),IF(AND((LEN(F76)-1)&gt;=1,(LEN(F76)-1)&lt;=2,ISNUMBER(VALUE(MID(F76,2,1))),IF((LEN(F76)-1)=2,ISNUMBER(VALUE(MID(F76,3,1))),TRUE),VALUE(MID(F76,2,(LEN(F76)-1)))&lt;24),VALUE(MID(F76,2,(LEN(F76)-1)))/24,-1)),-1)))</x:f>
        <x:v>0.4166666666666667</x:v>
      </x:c>
      <x:c r="I76" s="75" t="n">
        <x:f>IF(OR(E76="",E76="В"),"",IF(OR(E76=$B$42,E76=$B$43,E76=$B$44,E76=$B$45,E76=$B$46),INDEX($F$42:$F$46,MATCH(E76,$B$42:$B$46,0)),IFERROR(IF(ISNUMBER(SEARCH(":",G76)),IF(AND(OR((LEN(G76)-1)=4,(LEN(G76)-1)=5),MID(G76,0+(LEN(G76)-1)-2,1)=":",ISNUMBER(VALUE(MID(G76,1,1))),IF((LEN(G76)-1)=5,ISNUMBER(VALUE(MID(G76,2,1))),TRUE),ISNUMBER(VALUE(MID(G76,0+(LEN(G76)-1)-1,1))),ISNUMBER(VALUE(MID(G76,0+(LEN(G76)-1),1))),VALUE(MID(G76,1,(LEN(G76)-1)-3))&lt;24,VALUE(MID(G76,0+(LEN(G76)-1)-1,2))&lt;60),VALUE(MID(G76,1,(LEN(G76)-1)-3))/24+VALUE(MID(G76,0+(LEN(G76)-1)-1,2))/1440,-1),IF(AND((LEN(G76)-1)&gt;=1,(LEN(G76)-1)&lt;=2,ISNUMBER(VALUE(MID(G76,1,1))),IF((LEN(G76)-1)=2,ISNUMBER(VALUE(MID(G76,2,1))),TRUE),VALUE(MID(G76,1,(LEN(G76)-1)))&lt;24),VALUE(MID(G76,1,(LEN(G76)-1)))/24,-1)),-1)))</x:f>
        <x:v>0.75</x:v>
      </x:c>
      <x:c r="J76" s="76" t="n">
        <x:f>IF(OR(E76="",E76="В"),0,IF(OR(E76=$B$42,E76=$B$43,E76=$B$44,E76=$B$45,E76=$B$46),INDEX($G$42:$G$46,MATCH(E76,$B$42:$B$46,0)),$D$7))</x:f>
        <x:v>30</x:v>
      </x:c>
      <x:c r="K76" s="77" t="n">
        <x:f>IF(OR(L76="",L76="Выходной"),0,IF(L76="Готово",ROUND(24*MOD(I76-H76,1)-J76/60,10),"Проверить"))</x:f>
        <x:v>7.5</x:v>
      </x:c>
      <x:c r="L76" s="78" t="str">
        <x:f>IF(E76="","",IF(E76="В","Выходной",IF(LEN(TRIM($B$14))=0,"Нет имени",IF(COUNTIFS($B$10:$B$33,$B$14)&gt;1,"Повтор имени",IF(OR(E76=$B$42,E76=$B$43,E76=$B$44,E76=$B$45,E76=$B$46),IF(INDEX($I$42:$I$46,MATCH(E76,$B$42:$B$46,0))="Готово","Готово","Проверьте смену"),IF(OR(IFERROR(SEARCH("-",E76),0)=0,IFERROR(SEARCH("-",E76,SEARCH("-",E76)+1),0)&gt;0),"Нет кода",IF(OR(H76&lt;0,I76&lt;0),"Неверное время",IF(H76=I76,"Начало равно концу",IF(NOT(ISNUMBER($D$7)),"Проверьте перерыв",IF(OR($D$7&lt;0,$D$7&lt;&gt;INT($D$7)),"Проверьте перерыв",IF($D$7&gt;=ROUND(MOD(I76-H76,1)*1440,8),"Перерыв не меньше смены","Готово")))))))))))</x:f>
        <x:v>Готово</x:v>
      </x:c>
      <x:c r="M76" s="3"/>
    </x:row>
    <x:row r="77" ht="30" customHeight="1">
      <x:c r="A77" s="3"/>
      <x:c r="B77" s="73" t="str">
        <x:f>IF($B$16="","",$B$16)</x:f>
        <x:v>Глеб</x:v>
      </x:c>
      <x:c r="C77" s="74" t="n">
        <x:f>IF(D$8="","",D$8)</x:f>
        <x:v>46349</x:v>
      </x:c>
      <x:c r="D77" s="73" t="str">
        <x:f>IF(D16="","",D16)</x:f>
        <x:v>П</x:v>
      </x:c>
      <x:c r="E77" s="73" t="str">
        <x:f>IFERROR(UPPER(CONCATENATE("",SUBSTITUTE(CONCATENATE("",SUBSTITUTE(CONCATENATE("",SUBSTITUTE(TRIM(CONCATENATE("",D77))," ","")),"–","-")),"—","-"))),CONCATENATE("",D77))</x:f>
        <x:v>П</x:v>
      </x:c>
      <x:c r="F77" s="73" t="str">
        <x:f>IFERROR(LEFT(CONCATENATE("[",E77),SEARCH("-",E77)),"")</x:f>
      </x:c>
      <x:c r="G77" s="73" t="str">
        <x:f>IFERROR(MID(CONCATENATE(E77,"]"),SEARCH("-",E77)+1,32),"")</x:f>
      </x:c>
      <x:c r="H77" s="75" t="n">
        <x:f>IF(OR(E77="",E77="В"),"",IF(OR(E77=$B$42,E77=$B$43,E77=$B$44,E77=$B$45,E77=$B$46),INDEX($E$42:$E$46,MATCH(E77,$B$42:$B$46,0)),IFERROR(IF(ISNUMBER(SEARCH(":",F77)),IF(AND(OR((LEN(F77)-1)=4,(LEN(F77)-1)=5),MID(F77,1+(LEN(F77)-1)-2,1)=":",ISNUMBER(VALUE(MID(F77,2,1))),IF((LEN(F77)-1)=5,ISNUMBER(VALUE(MID(F77,3,1))),TRUE),ISNUMBER(VALUE(MID(F77,1+(LEN(F77)-1)-1,1))),ISNUMBER(VALUE(MID(F77,1+(LEN(F77)-1),1))),VALUE(MID(F77,2,(LEN(F77)-1)-3))&lt;24,VALUE(MID(F77,1+(LEN(F77)-1)-1,2))&lt;60),VALUE(MID(F77,2,(LEN(F77)-1)-3))/24+VALUE(MID(F77,1+(LEN(F77)-1)-1,2))/1440,-1),IF(AND((LEN(F77)-1)&gt;=1,(LEN(F77)-1)&lt;=2,ISNUMBER(VALUE(MID(F77,2,1))),IF((LEN(F77)-1)=2,ISNUMBER(VALUE(MID(F77,3,1))),TRUE),VALUE(MID(F77,2,(LEN(F77)-1)))&lt;24),VALUE(MID(F77,2,(LEN(F77)-1)))/24,-1)),-1)))</x:f>
        <x:v>0.5833333333333334</x:v>
      </x:c>
      <x:c r="I77" s="75" t="n">
        <x:f>IF(OR(E77="",E77="В"),"",IF(OR(E77=$B$42,E77=$B$43,E77=$B$44,E77=$B$45,E77=$B$46),INDEX($F$42:$F$46,MATCH(E77,$B$42:$B$46,0)),IFERROR(IF(ISNUMBER(SEARCH(":",G77)),IF(AND(OR((LEN(G77)-1)=4,(LEN(G77)-1)=5),MID(G77,0+(LEN(G77)-1)-2,1)=":",ISNUMBER(VALUE(MID(G77,1,1))),IF((LEN(G77)-1)=5,ISNUMBER(VALUE(MID(G77,2,1))),TRUE),ISNUMBER(VALUE(MID(G77,0+(LEN(G77)-1)-1,1))),ISNUMBER(VALUE(MID(G77,0+(LEN(G77)-1),1))),VALUE(MID(G77,1,(LEN(G77)-1)-3))&lt;24,VALUE(MID(G77,0+(LEN(G77)-1)-1,2))&lt;60),VALUE(MID(G77,1,(LEN(G77)-1)-3))/24+VALUE(MID(G77,0+(LEN(G77)-1)-1,2))/1440,-1),IF(AND((LEN(G77)-1)&gt;=1,(LEN(G77)-1)&lt;=2,ISNUMBER(VALUE(MID(G77,1,1))),IF((LEN(G77)-1)=2,ISNUMBER(VALUE(MID(G77,2,1))),TRUE),VALUE(MID(G77,1,(LEN(G77)-1)))&lt;24),VALUE(MID(G77,1,(LEN(G77)-1)))/24,-1)),-1)))</x:f>
        <x:v>0.9166666666666666</x:v>
      </x:c>
      <x:c r="J77" s="76" t="n">
        <x:f>IF(OR(E77="",E77="В"),0,IF(OR(E77=$B$42,E77=$B$43,E77=$B$44,E77=$B$45,E77=$B$46),INDEX($G$42:$G$46,MATCH(E77,$B$42:$B$46,0)),$D$7))</x:f>
        <x:v>30</x:v>
      </x:c>
      <x:c r="K77" s="77" t="n">
        <x:f>IF(OR(L77="",L77="Выходной"),0,IF(L77="Готово",ROUND(24*MOD(I77-H77,1)-J77/60,10),"Проверить"))</x:f>
        <x:v>7.5</x:v>
      </x:c>
      <x:c r="L77" s="78" t="str">
        <x:f>IF(E77="","",IF(E77="В","Выходной",IF(LEN(TRIM($B$16))=0,"Нет имени",IF(COUNTIFS($B$10:$B$33,$B$16)&gt;1,"Повтор имени",IF(OR(E77=$B$42,E77=$B$43,E77=$B$44,E77=$B$45,E77=$B$46),IF(INDEX($I$42:$I$46,MATCH(E77,$B$42:$B$46,0))="Готово","Готово","Проверьте смену"),IF(OR(IFERROR(SEARCH("-",E77),0)=0,IFERROR(SEARCH("-",E77,SEARCH("-",E77)+1),0)&gt;0),"Нет кода",IF(OR(H77&lt;0,I77&lt;0),"Неверное время",IF(H77=I77,"Начало равно концу",IF(NOT(ISNUMBER($D$7)),"Проверьте перерыв",IF(OR($D$7&lt;0,$D$7&lt;&gt;INT($D$7)),"Проверьте перерыв",IF($D$7&gt;=ROUND(MOD(I77-H77,1)*1440,8),"Перерыв не меньше смены","Готово")))))))))))</x:f>
        <x:v>Готово</x:v>
      </x:c>
      <x:c r="M77" s="3"/>
    </x:row>
    <x:row r="78" ht="30" customHeight="1">
      <x:c r="A78" s="3"/>
      <x:c r="B78" s="73" t="str">
        <x:f>IF($B$16="","",$B$16)</x:f>
        <x:v>Глеб</x:v>
      </x:c>
      <x:c r="C78" s="74" t="n">
        <x:f>IF(E$8="","",E$8)</x:f>
        <x:v>46350</x:v>
      </x:c>
      <x:c r="D78" s="73" t="str">
        <x:f>IF(E16="","",E16)</x:f>
        <x:v>П</x:v>
      </x:c>
      <x:c r="E78" s="73" t="str">
        <x:f>IFERROR(UPPER(CONCATENATE("",SUBSTITUTE(CONCATENATE("",SUBSTITUTE(CONCATENATE("",SUBSTITUTE(TRIM(CONCATENATE("",D78))," ","")),"–","-")),"—","-"))),CONCATENATE("",D78))</x:f>
        <x:v>П</x:v>
      </x:c>
      <x:c r="F78" s="73" t="str">
        <x:f>IFERROR(LEFT(CONCATENATE("[",E78),SEARCH("-",E78)),"")</x:f>
      </x:c>
      <x:c r="G78" s="73" t="str">
        <x:f>IFERROR(MID(CONCATENATE(E78,"]"),SEARCH("-",E78)+1,32),"")</x:f>
      </x:c>
      <x:c r="H78" s="75" t="n">
        <x:f>IF(OR(E78="",E78="В"),"",IF(OR(E78=$B$42,E78=$B$43,E78=$B$44,E78=$B$45,E78=$B$46),INDEX($E$42:$E$46,MATCH(E78,$B$42:$B$46,0)),IFERROR(IF(ISNUMBER(SEARCH(":",F78)),IF(AND(OR((LEN(F78)-1)=4,(LEN(F78)-1)=5),MID(F78,1+(LEN(F78)-1)-2,1)=":",ISNUMBER(VALUE(MID(F78,2,1))),IF((LEN(F78)-1)=5,ISNUMBER(VALUE(MID(F78,3,1))),TRUE),ISNUMBER(VALUE(MID(F78,1+(LEN(F78)-1)-1,1))),ISNUMBER(VALUE(MID(F78,1+(LEN(F78)-1),1))),VALUE(MID(F78,2,(LEN(F78)-1)-3))&lt;24,VALUE(MID(F78,1+(LEN(F78)-1)-1,2))&lt;60),VALUE(MID(F78,2,(LEN(F78)-1)-3))/24+VALUE(MID(F78,1+(LEN(F78)-1)-1,2))/1440,-1),IF(AND((LEN(F78)-1)&gt;=1,(LEN(F78)-1)&lt;=2,ISNUMBER(VALUE(MID(F78,2,1))),IF((LEN(F78)-1)=2,ISNUMBER(VALUE(MID(F78,3,1))),TRUE),VALUE(MID(F78,2,(LEN(F78)-1)))&lt;24),VALUE(MID(F78,2,(LEN(F78)-1)))/24,-1)),-1)))</x:f>
        <x:v>0.5833333333333334</x:v>
      </x:c>
      <x:c r="I78" s="75" t="n">
        <x:f>IF(OR(E78="",E78="В"),"",IF(OR(E78=$B$42,E78=$B$43,E78=$B$44,E78=$B$45,E78=$B$46),INDEX($F$42:$F$46,MATCH(E78,$B$42:$B$46,0)),IFERROR(IF(ISNUMBER(SEARCH(":",G78)),IF(AND(OR((LEN(G78)-1)=4,(LEN(G78)-1)=5),MID(G78,0+(LEN(G78)-1)-2,1)=":",ISNUMBER(VALUE(MID(G78,1,1))),IF((LEN(G78)-1)=5,ISNUMBER(VALUE(MID(G78,2,1))),TRUE),ISNUMBER(VALUE(MID(G78,0+(LEN(G78)-1)-1,1))),ISNUMBER(VALUE(MID(G78,0+(LEN(G78)-1),1))),VALUE(MID(G78,1,(LEN(G78)-1)-3))&lt;24,VALUE(MID(G78,0+(LEN(G78)-1)-1,2))&lt;60),VALUE(MID(G78,1,(LEN(G78)-1)-3))/24+VALUE(MID(G78,0+(LEN(G78)-1)-1,2))/1440,-1),IF(AND((LEN(G78)-1)&gt;=1,(LEN(G78)-1)&lt;=2,ISNUMBER(VALUE(MID(G78,1,1))),IF((LEN(G78)-1)=2,ISNUMBER(VALUE(MID(G78,2,1))),TRUE),VALUE(MID(G78,1,(LEN(G78)-1)))&lt;24),VALUE(MID(G78,1,(LEN(G78)-1)))/24,-1)),-1)))</x:f>
        <x:v>0.9166666666666666</x:v>
      </x:c>
      <x:c r="J78" s="76" t="n">
        <x:f>IF(OR(E78="",E78="В"),0,IF(OR(E78=$B$42,E78=$B$43,E78=$B$44,E78=$B$45,E78=$B$46),INDEX($G$42:$G$46,MATCH(E78,$B$42:$B$46,0)),$D$7))</x:f>
        <x:v>30</x:v>
      </x:c>
      <x:c r="K78" s="77" t="n">
        <x:f>IF(OR(L78="",L78="Выходной"),0,IF(L78="Готово",ROUND(24*MOD(I78-H78,1)-J78/60,10),"Проверить"))</x:f>
        <x:v>7.5</x:v>
      </x:c>
      <x:c r="L78" s="78" t="str">
        <x:f>IF(E78="","",IF(E78="В","Выходной",IF(LEN(TRIM($B$16))=0,"Нет имени",IF(COUNTIFS($B$10:$B$33,$B$16)&gt;1,"Повтор имени",IF(OR(E78=$B$42,E78=$B$43,E78=$B$44,E78=$B$45,E78=$B$46),IF(INDEX($I$42:$I$46,MATCH(E78,$B$42:$B$46,0))="Готово","Готово","Проверьте смену"),IF(OR(IFERROR(SEARCH("-",E78),0)=0,IFERROR(SEARCH("-",E78,SEARCH("-",E78)+1),0)&gt;0),"Нет кода",IF(OR(H78&lt;0,I78&lt;0),"Неверное время",IF(H78=I78,"Начало равно концу",IF(NOT(ISNUMBER($D$7)),"Проверьте перерыв",IF(OR($D$7&lt;0,$D$7&lt;&gt;INT($D$7)),"Проверьте перерыв",IF($D$7&gt;=ROUND(MOD(I78-H78,1)*1440,8),"Перерыв не меньше смены","Готово")))))))))))</x:f>
        <x:v>Готово</x:v>
      </x:c>
      <x:c r="M78" s="3"/>
    </x:row>
    <x:row r="79" ht="30" customHeight="1">
      <x:c r="A79" s="3"/>
      <x:c r="B79" s="73" t="str">
        <x:f>IF($B$16="","",$B$16)</x:f>
        <x:v>Глеб</x:v>
      </x:c>
      <x:c r="C79" s="74" t="n">
        <x:f>IF(F$8="","",F$8)</x:f>
        <x:v>46351</x:v>
      </x:c>
      <x:c r="D79" s="73" t="str">
        <x:f>IF(F16="","",F16)</x:f>
        <x:v>П</x:v>
      </x:c>
      <x:c r="E79" s="73" t="str">
        <x:f>IFERROR(UPPER(CONCATENATE("",SUBSTITUTE(CONCATENATE("",SUBSTITUTE(CONCATENATE("",SUBSTITUTE(TRIM(CONCATENATE("",D79))," ","")),"–","-")),"—","-"))),CONCATENATE("",D79))</x:f>
        <x:v>П</x:v>
      </x:c>
      <x:c r="F79" s="73" t="str">
        <x:f>IFERROR(LEFT(CONCATENATE("[",E79),SEARCH("-",E79)),"")</x:f>
      </x:c>
      <x:c r="G79" s="73" t="str">
        <x:f>IFERROR(MID(CONCATENATE(E79,"]"),SEARCH("-",E79)+1,32),"")</x:f>
      </x:c>
      <x:c r="H79" s="75" t="n">
        <x:f>IF(OR(E79="",E79="В"),"",IF(OR(E79=$B$42,E79=$B$43,E79=$B$44,E79=$B$45,E79=$B$46),INDEX($E$42:$E$46,MATCH(E79,$B$42:$B$46,0)),IFERROR(IF(ISNUMBER(SEARCH(":",F79)),IF(AND(OR((LEN(F79)-1)=4,(LEN(F79)-1)=5),MID(F79,1+(LEN(F79)-1)-2,1)=":",ISNUMBER(VALUE(MID(F79,2,1))),IF((LEN(F79)-1)=5,ISNUMBER(VALUE(MID(F79,3,1))),TRUE),ISNUMBER(VALUE(MID(F79,1+(LEN(F79)-1)-1,1))),ISNUMBER(VALUE(MID(F79,1+(LEN(F79)-1),1))),VALUE(MID(F79,2,(LEN(F79)-1)-3))&lt;24,VALUE(MID(F79,1+(LEN(F79)-1)-1,2))&lt;60),VALUE(MID(F79,2,(LEN(F79)-1)-3))/24+VALUE(MID(F79,1+(LEN(F79)-1)-1,2))/1440,-1),IF(AND((LEN(F79)-1)&gt;=1,(LEN(F79)-1)&lt;=2,ISNUMBER(VALUE(MID(F79,2,1))),IF((LEN(F79)-1)=2,ISNUMBER(VALUE(MID(F79,3,1))),TRUE),VALUE(MID(F79,2,(LEN(F79)-1)))&lt;24),VALUE(MID(F79,2,(LEN(F79)-1)))/24,-1)),-1)))</x:f>
        <x:v>0.5833333333333334</x:v>
      </x:c>
      <x:c r="I79" s="75" t="n">
        <x:f>IF(OR(E79="",E79="В"),"",IF(OR(E79=$B$42,E79=$B$43,E79=$B$44,E79=$B$45,E79=$B$46),INDEX($F$42:$F$46,MATCH(E79,$B$42:$B$46,0)),IFERROR(IF(ISNUMBER(SEARCH(":",G79)),IF(AND(OR((LEN(G79)-1)=4,(LEN(G79)-1)=5),MID(G79,0+(LEN(G79)-1)-2,1)=":",ISNUMBER(VALUE(MID(G79,1,1))),IF((LEN(G79)-1)=5,ISNUMBER(VALUE(MID(G79,2,1))),TRUE),ISNUMBER(VALUE(MID(G79,0+(LEN(G79)-1)-1,1))),ISNUMBER(VALUE(MID(G79,0+(LEN(G79)-1),1))),VALUE(MID(G79,1,(LEN(G79)-1)-3))&lt;24,VALUE(MID(G79,0+(LEN(G79)-1)-1,2))&lt;60),VALUE(MID(G79,1,(LEN(G79)-1)-3))/24+VALUE(MID(G79,0+(LEN(G79)-1)-1,2))/1440,-1),IF(AND((LEN(G79)-1)&gt;=1,(LEN(G79)-1)&lt;=2,ISNUMBER(VALUE(MID(G79,1,1))),IF((LEN(G79)-1)=2,ISNUMBER(VALUE(MID(G79,2,1))),TRUE),VALUE(MID(G79,1,(LEN(G79)-1)))&lt;24),VALUE(MID(G79,1,(LEN(G79)-1)))/24,-1)),-1)))</x:f>
        <x:v>0.9166666666666666</x:v>
      </x:c>
      <x:c r="J79" s="76" t="n">
        <x:f>IF(OR(E79="",E79="В"),0,IF(OR(E79=$B$42,E79=$B$43,E79=$B$44,E79=$B$45,E79=$B$46),INDEX($G$42:$G$46,MATCH(E79,$B$42:$B$46,0)),$D$7))</x:f>
        <x:v>30</x:v>
      </x:c>
      <x:c r="K79" s="77" t="n">
        <x:f>IF(OR(L79="",L79="Выходной"),0,IF(L79="Готово",ROUND(24*MOD(I79-H79,1)-J79/60,10),"Проверить"))</x:f>
        <x:v>7.5</x:v>
      </x:c>
      <x:c r="L79" s="78" t="str">
        <x:f>IF(E79="","",IF(E79="В","Выходной",IF(LEN(TRIM($B$16))=0,"Нет имени",IF(COUNTIFS($B$10:$B$33,$B$16)&gt;1,"Повтор имени",IF(OR(E79=$B$42,E79=$B$43,E79=$B$44,E79=$B$45,E79=$B$46),IF(INDEX($I$42:$I$46,MATCH(E79,$B$42:$B$46,0))="Готово","Готово","Проверьте смену"),IF(OR(IFERROR(SEARCH("-",E79),0)=0,IFERROR(SEARCH("-",E79,SEARCH("-",E79)+1),0)&gt;0),"Нет кода",IF(OR(H79&lt;0,I79&lt;0),"Неверное время",IF(H79=I79,"Начало равно концу",IF(NOT(ISNUMBER($D$7)),"Проверьте перерыв",IF(OR($D$7&lt;0,$D$7&lt;&gt;INT($D$7)),"Проверьте перерыв",IF($D$7&gt;=ROUND(MOD(I79-H79,1)*1440,8),"Перерыв не меньше смены","Готово")))))))))))</x:f>
        <x:v>Готово</x:v>
      </x:c>
      <x:c r="M79" s="3"/>
    </x:row>
    <x:row r="80" ht="30" customHeight="1">
      <x:c r="A80" s="3"/>
      <x:c r="B80" s="73" t="str">
        <x:f>IF($B$16="","",$B$16)</x:f>
        <x:v>Глеб</x:v>
      </x:c>
      <x:c r="C80" s="74" t="n">
        <x:f>IF(G$8="","",G$8)</x:f>
        <x:v>46352</x:v>
      </x:c>
      <x:c r="D80" s="73" t="str">
        <x:f>IF(G16="","",G16)</x:f>
        <x:v>В</x:v>
      </x:c>
      <x:c r="E80" s="73" t="str">
        <x:f>IFERROR(UPPER(CONCATENATE("",SUBSTITUTE(CONCATENATE("",SUBSTITUTE(CONCATENATE("",SUBSTITUTE(TRIM(CONCATENATE("",D80))," ","")),"–","-")),"—","-"))),CONCATENATE("",D80))</x:f>
        <x:v>В</x:v>
      </x:c>
      <x:c r="F80" s="73" t="str">
        <x:f>IFERROR(LEFT(CONCATENATE("[",E80),SEARCH("-",E80)),"")</x:f>
      </x:c>
      <x:c r="G80" s="73" t="str">
        <x:f>IFERROR(MID(CONCATENATE(E80,"]"),SEARCH("-",E80)+1,32),"")</x:f>
      </x:c>
      <x:c r="H80" s="75" t="str">
        <x:f>IF(OR(E80="",E80="В"),"",IF(OR(E80=$B$42,E80=$B$43,E80=$B$44,E80=$B$45,E80=$B$46),INDEX($E$42:$E$46,MATCH(E80,$B$42:$B$46,0)),IFERROR(IF(ISNUMBER(SEARCH(":",F80)),IF(AND(OR((LEN(F80)-1)=4,(LEN(F80)-1)=5),MID(F80,1+(LEN(F80)-1)-2,1)=":",ISNUMBER(VALUE(MID(F80,2,1))),IF((LEN(F80)-1)=5,ISNUMBER(VALUE(MID(F80,3,1))),TRUE),ISNUMBER(VALUE(MID(F80,1+(LEN(F80)-1)-1,1))),ISNUMBER(VALUE(MID(F80,1+(LEN(F80)-1),1))),VALUE(MID(F80,2,(LEN(F80)-1)-3))&lt;24,VALUE(MID(F80,1+(LEN(F80)-1)-1,2))&lt;60),VALUE(MID(F80,2,(LEN(F80)-1)-3))/24+VALUE(MID(F80,1+(LEN(F80)-1)-1,2))/1440,-1),IF(AND((LEN(F80)-1)&gt;=1,(LEN(F80)-1)&lt;=2,ISNUMBER(VALUE(MID(F80,2,1))),IF((LEN(F80)-1)=2,ISNUMBER(VALUE(MID(F80,3,1))),TRUE),VALUE(MID(F80,2,(LEN(F80)-1)))&lt;24),VALUE(MID(F80,2,(LEN(F80)-1)))/24,-1)),-1)))</x:f>
      </x:c>
      <x:c r="I80" s="75" t="str">
        <x:f>IF(OR(E80="",E80="В"),"",IF(OR(E80=$B$42,E80=$B$43,E80=$B$44,E80=$B$45,E80=$B$46),INDEX($F$42:$F$46,MATCH(E80,$B$42:$B$46,0)),IFERROR(IF(ISNUMBER(SEARCH(":",G80)),IF(AND(OR((LEN(G80)-1)=4,(LEN(G80)-1)=5),MID(G80,0+(LEN(G80)-1)-2,1)=":",ISNUMBER(VALUE(MID(G80,1,1))),IF((LEN(G80)-1)=5,ISNUMBER(VALUE(MID(G80,2,1))),TRUE),ISNUMBER(VALUE(MID(G80,0+(LEN(G80)-1)-1,1))),ISNUMBER(VALUE(MID(G80,0+(LEN(G80)-1),1))),VALUE(MID(G80,1,(LEN(G80)-1)-3))&lt;24,VALUE(MID(G80,0+(LEN(G80)-1)-1,2))&lt;60),VALUE(MID(G80,1,(LEN(G80)-1)-3))/24+VALUE(MID(G80,0+(LEN(G80)-1)-1,2))/1440,-1),IF(AND((LEN(G80)-1)&gt;=1,(LEN(G80)-1)&lt;=2,ISNUMBER(VALUE(MID(G80,1,1))),IF((LEN(G80)-1)=2,ISNUMBER(VALUE(MID(G80,2,1))),TRUE),VALUE(MID(G80,1,(LEN(G80)-1)))&lt;24),VALUE(MID(G80,1,(LEN(G80)-1)))/24,-1)),-1)))</x:f>
      </x:c>
      <x:c r="J80" s="76" t="n">
        <x:f>IF(OR(E80="",E80="В"),0,IF(OR(E80=$B$42,E80=$B$43,E80=$B$44,E80=$B$45,E80=$B$46),INDEX($G$42:$G$46,MATCH(E80,$B$42:$B$46,0)),$D$7))</x:f>
        <x:v>0</x:v>
      </x:c>
      <x:c r="K80" s="77" t="n">
        <x:f>IF(OR(L80="",L80="Выходной"),0,IF(L80="Готово",ROUND(24*MOD(I80-H80,1)-J80/60,10),"Проверить"))</x:f>
        <x:v>0</x:v>
      </x:c>
      <x:c r="L80" s="78" t="str">
        <x:f>IF(E80="","",IF(E80="В","Выходной",IF(LEN(TRIM($B$16))=0,"Нет имени",IF(COUNTIFS($B$10:$B$33,$B$16)&gt;1,"Повтор имени",IF(OR(E80=$B$42,E80=$B$43,E80=$B$44,E80=$B$45,E80=$B$46),IF(INDEX($I$42:$I$46,MATCH(E80,$B$42:$B$46,0))="Готово","Готово","Проверьте смену"),IF(OR(IFERROR(SEARCH("-",E80),0)=0,IFERROR(SEARCH("-",E80,SEARCH("-",E80)+1),0)&gt;0),"Нет кода",IF(OR(H80&lt;0,I80&lt;0),"Неверное время",IF(H80=I80,"Начало равно концу",IF(NOT(ISNUMBER($D$7)),"Проверьте перерыв",IF(OR($D$7&lt;0,$D$7&lt;&gt;INT($D$7)),"Проверьте перерыв",IF($D$7&gt;=ROUND(MOD(I80-H80,1)*1440,8),"Перерыв не меньше смены","Готово")))))))))))</x:f>
        <x:v>Выходной</x:v>
      </x:c>
      <x:c r="M80" s="3"/>
    </x:row>
    <x:row r="81" ht="30" customHeight="1">
      <x:c r="A81" s="3"/>
      <x:c r="B81" s="73" t="str">
        <x:f>IF($B$16="","",$B$16)</x:f>
        <x:v>Глеб</x:v>
      </x:c>
      <x:c r="C81" s="74" t="n">
        <x:f>IF(H$8="","",H$8)</x:f>
        <x:v>46353</x:v>
      </x:c>
      <x:c r="D81" s="73" t="str">
        <x:f>IF(H16="","",H16)</x:f>
        <x:v>В</x:v>
      </x:c>
      <x:c r="E81" s="73" t="str">
        <x:f>IFERROR(UPPER(CONCATENATE("",SUBSTITUTE(CONCATENATE("",SUBSTITUTE(CONCATENATE("",SUBSTITUTE(TRIM(CONCATENATE("",D81))," ","")),"–","-")),"—","-"))),CONCATENATE("",D81))</x:f>
        <x:v>В</x:v>
      </x:c>
      <x:c r="F81" s="73" t="str">
        <x:f>IFERROR(LEFT(CONCATENATE("[",E81),SEARCH("-",E81)),"")</x:f>
      </x:c>
      <x:c r="G81" s="73" t="str">
        <x:f>IFERROR(MID(CONCATENATE(E81,"]"),SEARCH("-",E81)+1,32),"")</x:f>
      </x:c>
      <x:c r="H81" s="75" t="str">
        <x:f>IF(OR(E81="",E81="В"),"",IF(OR(E81=$B$42,E81=$B$43,E81=$B$44,E81=$B$45,E81=$B$46),INDEX($E$42:$E$46,MATCH(E81,$B$42:$B$46,0)),IFERROR(IF(ISNUMBER(SEARCH(":",F81)),IF(AND(OR((LEN(F81)-1)=4,(LEN(F81)-1)=5),MID(F81,1+(LEN(F81)-1)-2,1)=":",ISNUMBER(VALUE(MID(F81,2,1))),IF((LEN(F81)-1)=5,ISNUMBER(VALUE(MID(F81,3,1))),TRUE),ISNUMBER(VALUE(MID(F81,1+(LEN(F81)-1)-1,1))),ISNUMBER(VALUE(MID(F81,1+(LEN(F81)-1),1))),VALUE(MID(F81,2,(LEN(F81)-1)-3))&lt;24,VALUE(MID(F81,1+(LEN(F81)-1)-1,2))&lt;60),VALUE(MID(F81,2,(LEN(F81)-1)-3))/24+VALUE(MID(F81,1+(LEN(F81)-1)-1,2))/1440,-1),IF(AND((LEN(F81)-1)&gt;=1,(LEN(F81)-1)&lt;=2,ISNUMBER(VALUE(MID(F81,2,1))),IF((LEN(F81)-1)=2,ISNUMBER(VALUE(MID(F81,3,1))),TRUE),VALUE(MID(F81,2,(LEN(F81)-1)))&lt;24),VALUE(MID(F81,2,(LEN(F81)-1)))/24,-1)),-1)))</x:f>
      </x:c>
      <x:c r="I81" s="75" t="str">
        <x:f>IF(OR(E81="",E81="В"),"",IF(OR(E81=$B$42,E81=$B$43,E81=$B$44,E81=$B$45,E81=$B$46),INDEX($F$42:$F$46,MATCH(E81,$B$42:$B$46,0)),IFERROR(IF(ISNUMBER(SEARCH(":",G81)),IF(AND(OR((LEN(G81)-1)=4,(LEN(G81)-1)=5),MID(G81,0+(LEN(G81)-1)-2,1)=":",ISNUMBER(VALUE(MID(G81,1,1))),IF((LEN(G81)-1)=5,ISNUMBER(VALUE(MID(G81,2,1))),TRUE),ISNUMBER(VALUE(MID(G81,0+(LEN(G81)-1)-1,1))),ISNUMBER(VALUE(MID(G81,0+(LEN(G81)-1),1))),VALUE(MID(G81,1,(LEN(G81)-1)-3))&lt;24,VALUE(MID(G81,0+(LEN(G81)-1)-1,2))&lt;60),VALUE(MID(G81,1,(LEN(G81)-1)-3))/24+VALUE(MID(G81,0+(LEN(G81)-1)-1,2))/1440,-1),IF(AND((LEN(G81)-1)&gt;=1,(LEN(G81)-1)&lt;=2,ISNUMBER(VALUE(MID(G81,1,1))),IF((LEN(G81)-1)=2,ISNUMBER(VALUE(MID(G81,2,1))),TRUE),VALUE(MID(G81,1,(LEN(G81)-1)))&lt;24),VALUE(MID(G81,1,(LEN(G81)-1)))/24,-1)),-1)))</x:f>
      </x:c>
      <x:c r="J81" s="76" t="n">
        <x:f>IF(OR(E81="",E81="В"),0,IF(OR(E81=$B$42,E81=$B$43,E81=$B$44,E81=$B$45,E81=$B$46),INDEX($G$42:$G$46,MATCH(E81,$B$42:$B$46,0)),$D$7))</x:f>
        <x:v>0</x:v>
      </x:c>
      <x:c r="K81" s="77" t="n">
        <x:f>IF(OR(L81="",L81="Выходной"),0,IF(L81="Готово",ROUND(24*MOD(I81-H81,1)-J81/60,10),"Проверить"))</x:f>
        <x:v>0</x:v>
      </x:c>
      <x:c r="L81" s="78" t="str">
        <x:f>IF(E81="","",IF(E81="В","Выходной",IF(LEN(TRIM($B$16))=0,"Нет имени",IF(COUNTIFS($B$10:$B$33,$B$16)&gt;1,"Повтор имени",IF(OR(E81=$B$42,E81=$B$43,E81=$B$44,E81=$B$45,E81=$B$46),IF(INDEX($I$42:$I$46,MATCH(E81,$B$42:$B$46,0))="Готово","Готово","Проверьте смену"),IF(OR(IFERROR(SEARCH("-",E81),0)=0,IFERROR(SEARCH("-",E81,SEARCH("-",E81)+1),0)&gt;0),"Нет кода",IF(OR(H81&lt;0,I81&lt;0),"Неверное время",IF(H81=I81,"Начало равно концу",IF(NOT(ISNUMBER($D$7)),"Проверьте перерыв",IF(OR($D$7&lt;0,$D$7&lt;&gt;INT($D$7)),"Проверьте перерыв",IF($D$7&gt;=ROUND(MOD(I81-H81,1)*1440,8),"Перерыв не меньше смены","Готово")))))))))))</x:f>
        <x:v>Выходной</x:v>
      </x:c>
      <x:c r="M81" s="3"/>
    </x:row>
    <x:row r="82" ht="30" customHeight="1">
      <x:c r="A82" s="3"/>
      <x:c r="B82" s="73" t="str">
        <x:f>IF($B$16="","",$B$16)</x:f>
        <x:v>Глеб</x:v>
      </x:c>
      <x:c r="C82" s="74" t="n">
        <x:f>IF(I$8="","",I$8)</x:f>
        <x:v>46354</x:v>
      </x:c>
      <x:c r="D82" s="73" t="str">
        <x:f>IF(I16="","",I16)</x:f>
        <x:v>П</x:v>
      </x:c>
      <x:c r="E82" s="73" t="str">
        <x:f>IFERROR(UPPER(CONCATENATE("",SUBSTITUTE(CONCATENATE("",SUBSTITUTE(CONCATENATE("",SUBSTITUTE(TRIM(CONCATENATE("",D82))," ","")),"–","-")),"—","-"))),CONCATENATE("",D82))</x:f>
        <x:v>П</x:v>
      </x:c>
      <x:c r="F82" s="73" t="str">
        <x:f>IFERROR(LEFT(CONCATENATE("[",E82),SEARCH("-",E82)),"")</x:f>
      </x:c>
      <x:c r="G82" s="73" t="str">
        <x:f>IFERROR(MID(CONCATENATE(E82,"]"),SEARCH("-",E82)+1,32),"")</x:f>
      </x:c>
      <x:c r="H82" s="75" t="n">
        <x:f>IF(OR(E82="",E82="В"),"",IF(OR(E82=$B$42,E82=$B$43,E82=$B$44,E82=$B$45,E82=$B$46),INDEX($E$42:$E$46,MATCH(E82,$B$42:$B$46,0)),IFERROR(IF(ISNUMBER(SEARCH(":",F82)),IF(AND(OR((LEN(F82)-1)=4,(LEN(F82)-1)=5),MID(F82,1+(LEN(F82)-1)-2,1)=":",ISNUMBER(VALUE(MID(F82,2,1))),IF((LEN(F82)-1)=5,ISNUMBER(VALUE(MID(F82,3,1))),TRUE),ISNUMBER(VALUE(MID(F82,1+(LEN(F82)-1)-1,1))),ISNUMBER(VALUE(MID(F82,1+(LEN(F82)-1),1))),VALUE(MID(F82,2,(LEN(F82)-1)-3))&lt;24,VALUE(MID(F82,1+(LEN(F82)-1)-1,2))&lt;60),VALUE(MID(F82,2,(LEN(F82)-1)-3))/24+VALUE(MID(F82,1+(LEN(F82)-1)-1,2))/1440,-1),IF(AND((LEN(F82)-1)&gt;=1,(LEN(F82)-1)&lt;=2,ISNUMBER(VALUE(MID(F82,2,1))),IF((LEN(F82)-1)=2,ISNUMBER(VALUE(MID(F82,3,1))),TRUE),VALUE(MID(F82,2,(LEN(F82)-1)))&lt;24),VALUE(MID(F82,2,(LEN(F82)-1)))/24,-1)),-1)))</x:f>
        <x:v>0.5833333333333334</x:v>
      </x:c>
      <x:c r="I82" s="75" t="n">
        <x:f>IF(OR(E82="",E82="В"),"",IF(OR(E82=$B$42,E82=$B$43,E82=$B$44,E82=$B$45,E82=$B$46),INDEX($F$42:$F$46,MATCH(E82,$B$42:$B$46,0)),IFERROR(IF(ISNUMBER(SEARCH(":",G82)),IF(AND(OR((LEN(G82)-1)=4,(LEN(G82)-1)=5),MID(G82,0+(LEN(G82)-1)-2,1)=":",ISNUMBER(VALUE(MID(G82,1,1))),IF((LEN(G82)-1)=5,ISNUMBER(VALUE(MID(G82,2,1))),TRUE),ISNUMBER(VALUE(MID(G82,0+(LEN(G82)-1)-1,1))),ISNUMBER(VALUE(MID(G82,0+(LEN(G82)-1),1))),VALUE(MID(G82,1,(LEN(G82)-1)-3))&lt;24,VALUE(MID(G82,0+(LEN(G82)-1)-1,2))&lt;60),VALUE(MID(G82,1,(LEN(G82)-1)-3))/24+VALUE(MID(G82,0+(LEN(G82)-1)-1,2))/1440,-1),IF(AND((LEN(G82)-1)&gt;=1,(LEN(G82)-1)&lt;=2,ISNUMBER(VALUE(MID(G82,1,1))),IF((LEN(G82)-1)=2,ISNUMBER(VALUE(MID(G82,2,1))),TRUE),VALUE(MID(G82,1,(LEN(G82)-1)))&lt;24),VALUE(MID(G82,1,(LEN(G82)-1)))/24,-1)),-1)))</x:f>
        <x:v>0.9166666666666666</x:v>
      </x:c>
      <x:c r="J82" s="76" t="n">
        <x:f>IF(OR(E82="",E82="В"),0,IF(OR(E82=$B$42,E82=$B$43,E82=$B$44,E82=$B$45,E82=$B$46),INDEX($G$42:$G$46,MATCH(E82,$B$42:$B$46,0)),$D$7))</x:f>
        <x:v>30</x:v>
      </x:c>
      <x:c r="K82" s="77" t="n">
        <x:f>IF(OR(L82="",L82="Выходной"),0,IF(L82="Готово",ROUND(24*MOD(I82-H82,1)-J82/60,10),"Проверить"))</x:f>
        <x:v>7.5</x:v>
      </x:c>
      <x:c r="L82" s="78" t="str">
        <x:f>IF(E82="","",IF(E82="В","Выходной",IF(LEN(TRIM($B$16))=0,"Нет имени",IF(COUNTIFS($B$10:$B$33,$B$16)&gt;1,"Повтор имени",IF(OR(E82=$B$42,E82=$B$43,E82=$B$44,E82=$B$45,E82=$B$46),IF(INDEX($I$42:$I$46,MATCH(E82,$B$42:$B$46,0))="Готово","Готово","Проверьте смену"),IF(OR(IFERROR(SEARCH("-",E82),0)=0,IFERROR(SEARCH("-",E82,SEARCH("-",E82)+1),0)&gt;0),"Нет кода",IF(OR(H82&lt;0,I82&lt;0),"Неверное время",IF(H82=I82,"Начало равно концу",IF(NOT(ISNUMBER($D$7)),"Проверьте перерыв",IF(OR($D$7&lt;0,$D$7&lt;&gt;INT($D$7)),"Проверьте перерыв",IF($D$7&gt;=ROUND(MOD(I82-H82,1)*1440,8),"Перерыв не меньше смены","Готово")))))))))))</x:f>
        <x:v>Готово</x:v>
      </x:c>
      <x:c r="M82" s="3"/>
    </x:row>
    <x:row r="83" ht="30" customHeight="1">
      <x:c r="A83" s="3"/>
      <x:c r="B83" s="73" t="str">
        <x:f>IF($B$16="","",$B$16)</x:f>
        <x:v>Глеб</x:v>
      </x:c>
      <x:c r="C83" s="74" t="n">
        <x:f>IF(J$8="","",J$8)</x:f>
        <x:v>46355</x:v>
      </x:c>
      <x:c r="D83" s="73" t="str">
        <x:f>IF(J16="","",J16)</x:f>
        <x:v>П</x:v>
      </x:c>
      <x:c r="E83" s="73" t="str">
        <x:f>IFERROR(UPPER(CONCATENATE("",SUBSTITUTE(CONCATENATE("",SUBSTITUTE(CONCATENATE("",SUBSTITUTE(TRIM(CONCATENATE("",D83))," ","")),"–","-")),"—","-"))),CONCATENATE("",D83))</x:f>
        <x:v>П</x:v>
      </x:c>
      <x:c r="F83" s="73" t="str">
        <x:f>IFERROR(LEFT(CONCATENATE("[",E83),SEARCH("-",E83)),"")</x:f>
      </x:c>
      <x:c r="G83" s="73" t="str">
        <x:f>IFERROR(MID(CONCATENATE(E83,"]"),SEARCH("-",E83)+1,32),"")</x:f>
      </x:c>
      <x:c r="H83" s="75" t="n">
        <x:f>IF(OR(E83="",E83="В"),"",IF(OR(E83=$B$42,E83=$B$43,E83=$B$44,E83=$B$45,E83=$B$46),INDEX($E$42:$E$46,MATCH(E83,$B$42:$B$46,0)),IFERROR(IF(ISNUMBER(SEARCH(":",F83)),IF(AND(OR((LEN(F83)-1)=4,(LEN(F83)-1)=5),MID(F83,1+(LEN(F83)-1)-2,1)=":",ISNUMBER(VALUE(MID(F83,2,1))),IF((LEN(F83)-1)=5,ISNUMBER(VALUE(MID(F83,3,1))),TRUE),ISNUMBER(VALUE(MID(F83,1+(LEN(F83)-1)-1,1))),ISNUMBER(VALUE(MID(F83,1+(LEN(F83)-1),1))),VALUE(MID(F83,2,(LEN(F83)-1)-3))&lt;24,VALUE(MID(F83,1+(LEN(F83)-1)-1,2))&lt;60),VALUE(MID(F83,2,(LEN(F83)-1)-3))/24+VALUE(MID(F83,1+(LEN(F83)-1)-1,2))/1440,-1),IF(AND((LEN(F83)-1)&gt;=1,(LEN(F83)-1)&lt;=2,ISNUMBER(VALUE(MID(F83,2,1))),IF((LEN(F83)-1)=2,ISNUMBER(VALUE(MID(F83,3,1))),TRUE),VALUE(MID(F83,2,(LEN(F83)-1)))&lt;24),VALUE(MID(F83,2,(LEN(F83)-1)))/24,-1)),-1)))</x:f>
        <x:v>0.5833333333333334</x:v>
      </x:c>
      <x:c r="I83" s="75" t="n">
        <x:f>IF(OR(E83="",E83="В"),"",IF(OR(E83=$B$42,E83=$B$43,E83=$B$44,E83=$B$45,E83=$B$46),INDEX($F$42:$F$46,MATCH(E83,$B$42:$B$46,0)),IFERROR(IF(ISNUMBER(SEARCH(":",G83)),IF(AND(OR((LEN(G83)-1)=4,(LEN(G83)-1)=5),MID(G83,0+(LEN(G83)-1)-2,1)=":",ISNUMBER(VALUE(MID(G83,1,1))),IF((LEN(G83)-1)=5,ISNUMBER(VALUE(MID(G83,2,1))),TRUE),ISNUMBER(VALUE(MID(G83,0+(LEN(G83)-1)-1,1))),ISNUMBER(VALUE(MID(G83,0+(LEN(G83)-1),1))),VALUE(MID(G83,1,(LEN(G83)-1)-3))&lt;24,VALUE(MID(G83,0+(LEN(G83)-1)-1,2))&lt;60),VALUE(MID(G83,1,(LEN(G83)-1)-3))/24+VALUE(MID(G83,0+(LEN(G83)-1)-1,2))/1440,-1),IF(AND((LEN(G83)-1)&gt;=1,(LEN(G83)-1)&lt;=2,ISNUMBER(VALUE(MID(G83,1,1))),IF((LEN(G83)-1)=2,ISNUMBER(VALUE(MID(G83,2,1))),TRUE),VALUE(MID(G83,1,(LEN(G83)-1)))&lt;24),VALUE(MID(G83,1,(LEN(G83)-1)))/24,-1)),-1)))</x:f>
        <x:v>0.9166666666666666</x:v>
      </x:c>
      <x:c r="J83" s="76" t="n">
        <x:f>IF(OR(E83="",E83="В"),0,IF(OR(E83=$B$42,E83=$B$43,E83=$B$44,E83=$B$45,E83=$B$46),INDEX($G$42:$G$46,MATCH(E83,$B$42:$B$46,0)),$D$7))</x:f>
        <x:v>30</x:v>
      </x:c>
      <x:c r="K83" s="77" t="n">
        <x:f>IF(OR(L83="",L83="Выходной"),0,IF(L83="Готово",ROUND(24*MOD(I83-H83,1)-J83/60,10),"Проверить"))</x:f>
        <x:v>7.5</x:v>
      </x:c>
      <x:c r="L83" s="78" t="str">
        <x:f>IF(E83="","",IF(E83="В","Выходной",IF(LEN(TRIM($B$16))=0,"Нет имени",IF(COUNTIFS($B$10:$B$33,$B$16)&gt;1,"Повтор имени",IF(OR(E83=$B$42,E83=$B$43,E83=$B$44,E83=$B$45,E83=$B$46),IF(INDEX($I$42:$I$46,MATCH(E83,$B$42:$B$46,0))="Готово","Готово","Проверьте смену"),IF(OR(IFERROR(SEARCH("-",E83),0)=0,IFERROR(SEARCH("-",E83,SEARCH("-",E83)+1),0)&gt;0),"Нет кода",IF(OR(H83&lt;0,I83&lt;0),"Неверное время",IF(H83=I83,"Начало равно концу",IF(NOT(ISNUMBER($D$7)),"Проверьте перерыв",IF(OR($D$7&lt;0,$D$7&lt;&gt;INT($D$7)),"Проверьте перерыв",IF($D$7&gt;=ROUND(MOD(I83-H83,1)*1440,8),"Перерыв не меньше смены","Готово")))))))))))</x:f>
        <x:v>Готово</x:v>
      </x:c>
      <x:c r="M83" s="3"/>
    </x:row>
    <x:row r="84" ht="30" customHeight="1">
      <x:c r="A84" s="3"/>
      <x:c r="B84" s="73" t="str">
        <x:f>IF($B$18="","",$B$18)</x:f>
        <x:v>Дина</x:v>
      </x:c>
      <x:c r="C84" s="74" t="n">
        <x:f>IF(D$8="","",D$8)</x:f>
        <x:v>46349</x:v>
      </x:c>
      <x:c r="D84" s="73" t="str">
        <x:f>IF(D18="","",D18)</x:f>
        <x:v>Р</x:v>
      </x:c>
      <x:c r="E84" s="73" t="str">
        <x:f>IFERROR(UPPER(CONCATENATE("",SUBSTITUTE(CONCATENATE("",SUBSTITUTE(CONCATENATE("",SUBSTITUTE(TRIM(CONCATENATE("",D84))," ","")),"–","-")),"—","-"))),CONCATENATE("",D84))</x:f>
        <x:v>Р</x:v>
      </x:c>
      <x:c r="F84" s="73" t="str">
        <x:f>IFERROR(LEFT(CONCATENATE("[",E84),SEARCH("-",E84)),"")</x:f>
      </x:c>
      <x:c r="G84" s="73" t="str">
        <x:f>IFERROR(MID(CONCATENATE(E84,"]"),SEARCH("-",E84)+1,32),"")</x:f>
      </x:c>
      <x:c r="H84" s="75" t="n">
        <x:f>IF(OR(E84="",E84="В"),"",IF(OR(E84=$B$42,E84=$B$43,E84=$B$44,E84=$B$45,E84=$B$46),INDEX($E$42:$E$46,MATCH(E84,$B$42:$B$46,0)),IFERROR(IF(ISNUMBER(SEARCH(":",F84)),IF(AND(OR((LEN(F84)-1)=4,(LEN(F84)-1)=5),MID(F84,1+(LEN(F84)-1)-2,1)=":",ISNUMBER(VALUE(MID(F84,2,1))),IF((LEN(F84)-1)=5,ISNUMBER(VALUE(MID(F84,3,1))),TRUE),ISNUMBER(VALUE(MID(F84,1+(LEN(F84)-1)-1,1))),ISNUMBER(VALUE(MID(F84,1+(LEN(F84)-1),1))),VALUE(MID(F84,2,(LEN(F84)-1)-3))&lt;24,VALUE(MID(F84,1+(LEN(F84)-1)-1,2))&lt;60),VALUE(MID(F84,2,(LEN(F84)-1)-3))/24+VALUE(MID(F84,1+(LEN(F84)-1)-1,2))/1440,-1),IF(AND((LEN(F84)-1)&gt;=1,(LEN(F84)-1)&lt;=2,ISNUMBER(VALUE(MID(F84,2,1))),IF((LEN(F84)-1)=2,ISNUMBER(VALUE(MID(F84,3,1))),TRUE),VALUE(MID(F84,2,(LEN(F84)-1)))&lt;24),VALUE(MID(F84,2,(LEN(F84)-1)))/24,-1)),-1)))</x:f>
        <x:v>0.4166666666666667</x:v>
      </x:c>
      <x:c r="I84" s="75" t="n">
        <x:f>IF(OR(E84="",E84="В"),"",IF(OR(E84=$B$42,E84=$B$43,E84=$B$44,E84=$B$45,E84=$B$46),INDEX($F$42:$F$46,MATCH(E84,$B$42:$B$46,0)),IFERROR(IF(ISNUMBER(SEARCH(":",G84)),IF(AND(OR((LEN(G84)-1)=4,(LEN(G84)-1)=5),MID(G84,0+(LEN(G84)-1)-2,1)=":",ISNUMBER(VALUE(MID(G84,1,1))),IF((LEN(G84)-1)=5,ISNUMBER(VALUE(MID(G84,2,1))),TRUE),ISNUMBER(VALUE(MID(G84,0+(LEN(G84)-1)-1,1))),ISNUMBER(VALUE(MID(G84,0+(LEN(G84)-1),1))),VALUE(MID(G84,1,(LEN(G84)-1)-3))&lt;24,VALUE(MID(G84,0+(LEN(G84)-1)-1,2))&lt;60),VALUE(MID(G84,1,(LEN(G84)-1)-3))/24+VALUE(MID(G84,0+(LEN(G84)-1)-1,2))/1440,-1),IF(AND((LEN(G84)-1)&gt;=1,(LEN(G84)-1)&lt;=2,ISNUMBER(VALUE(MID(G84,1,1))),IF((LEN(G84)-1)=2,ISNUMBER(VALUE(MID(G84,2,1))),TRUE),VALUE(MID(G84,1,(LEN(G84)-1)))&lt;24),VALUE(MID(G84,1,(LEN(G84)-1)))/24,-1)),-1)))</x:f>
        <x:v>0.75</x:v>
      </x:c>
      <x:c r="J84" s="76" t="n">
        <x:f>IF(OR(E84="",E84="В"),0,IF(OR(E84=$B$42,E84=$B$43,E84=$B$44,E84=$B$45,E84=$B$46),INDEX($G$42:$G$46,MATCH(E84,$B$42:$B$46,0)),$D$7))</x:f>
        <x:v>30</x:v>
      </x:c>
      <x:c r="K84" s="77" t="n">
        <x:f>IF(OR(L84="",L84="Выходной"),0,IF(L84="Готово",ROUND(24*MOD(I84-H84,1)-J84/60,10),"Проверить"))</x:f>
        <x:v>7.5</x:v>
      </x:c>
      <x:c r="L84" s="78" t="str">
        <x:f>IF(E84="","",IF(E84="В","Выходной",IF(LEN(TRIM($B$18))=0,"Нет имени",IF(COUNTIFS($B$10:$B$33,$B$18)&gt;1,"Повтор имени",IF(OR(E84=$B$42,E84=$B$43,E84=$B$44,E84=$B$45,E84=$B$46),IF(INDEX($I$42:$I$46,MATCH(E84,$B$42:$B$46,0))="Готово","Готово","Проверьте смену"),IF(OR(IFERROR(SEARCH("-",E84),0)=0,IFERROR(SEARCH("-",E84,SEARCH("-",E84)+1),0)&gt;0),"Нет кода",IF(OR(H84&lt;0,I84&lt;0),"Неверное время",IF(H84=I84,"Начало равно концу",IF(NOT(ISNUMBER($D$7)),"Проверьте перерыв",IF(OR($D$7&lt;0,$D$7&lt;&gt;INT($D$7)),"Проверьте перерыв",IF($D$7&gt;=ROUND(MOD(I84-H84,1)*1440,8),"Перерыв не меньше смены","Готово")))))))))))</x:f>
        <x:v>Готово</x:v>
      </x:c>
      <x:c r="M84" s="3"/>
    </x:row>
    <x:row r="85" ht="30" customHeight="1">
      <x:c r="A85" s="3"/>
      <x:c r="B85" s="73" t="str">
        <x:f>IF($B$18="","",$B$18)</x:f>
        <x:v>Дина</x:v>
      </x:c>
      <x:c r="C85" s="74" t="n">
        <x:f>IF(E$8="","",E$8)</x:f>
        <x:v>46350</x:v>
      </x:c>
      <x:c r="D85" s="73" t="str">
        <x:f>IF(E18="","",E18)</x:f>
        <x:v>Р</x:v>
      </x:c>
      <x:c r="E85" s="73" t="str">
        <x:f>IFERROR(UPPER(CONCATENATE("",SUBSTITUTE(CONCATENATE("",SUBSTITUTE(CONCATENATE("",SUBSTITUTE(TRIM(CONCATENATE("",D85))," ","")),"–","-")),"—","-"))),CONCATENATE("",D85))</x:f>
        <x:v>Р</x:v>
      </x:c>
      <x:c r="F85" s="73" t="str">
        <x:f>IFERROR(LEFT(CONCATENATE("[",E85),SEARCH("-",E85)),"")</x:f>
      </x:c>
      <x:c r="G85" s="73" t="str">
        <x:f>IFERROR(MID(CONCATENATE(E85,"]"),SEARCH("-",E85)+1,32),"")</x:f>
      </x:c>
      <x:c r="H85" s="75" t="n">
        <x:f>IF(OR(E85="",E85="В"),"",IF(OR(E85=$B$42,E85=$B$43,E85=$B$44,E85=$B$45,E85=$B$46),INDEX($E$42:$E$46,MATCH(E85,$B$42:$B$46,0)),IFERROR(IF(ISNUMBER(SEARCH(":",F85)),IF(AND(OR((LEN(F85)-1)=4,(LEN(F85)-1)=5),MID(F85,1+(LEN(F85)-1)-2,1)=":",ISNUMBER(VALUE(MID(F85,2,1))),IF((LEN(F85)-1)=5,ISNUMBER(VALUE(MID(F85,3,1))),TRUE),ISNUMBER(VALUE(MID(F85,1+(LEN(F85)-1)-1,1))),ISNUMBER(VALUE(MID(F85,1+(LEN(F85)-1),1))),VALUE(MID(F85,2,(LEN(F85)-1)-3))&lt;24,VALUE(MID(F85,1+(LEN(F85)-1)-1,2))&lt;60),VALUE(MID(F85,2,(LEN(F85)-1)-3))/24+VALUE(MID(F85,1+(LEN(F85)-1)-1,2))/1440,-1),IF(AND((LEN(F85)-1)&gt;=1,(LEN(F85)-1)&lt;=2,ISNUMBER(VALUE(MID(F85,2,1))),IF((LEN(F85)-1)=2,ISNUMBER(VALUE(MID(F85,3,1))),TRUE),VALUE(MID(F85,2,(LEN(F85)-1)))&lt;24),VALUE(MID(F85,2,(LEN(F85)-1)))/24,-1)),-1)))</x:f>
        <x:v>0.4166666666666667</x:v>
      </x:c>
      <x:c r="I85" s="75" t="n">
        <x:f>IF(OR(E85="",E85="В"),"",IF(OR(E85=$B$42,E85=$B$43,E85=$B$44,E85=$B$45,E85=$B$46),INDEX($F$42:$F$46,MATCH(E85,$B$42:$B$46,0)),IFERROR(IF(ISNUMBER(SEARCH(":",G85)),IF(AND(OR((LEN(G85)-1)=4,(LEN(G85)-1)=5),MID(G85,0+(LEN(G85)-1)-2,1)=":",ISNUMBER(VALUE(MID(G85,1,1))),IF((LEN(G85)-1)=5,ISNUMBER(VALUE(MID(G85,2,1))),TRUE),ISNUMBER(VALUE(MID(G85,0+(LEN(G85)-1)-1,1))),ISNUMBER(VALUE(MID(G85,0+(LEN(G85)-1),1))),VALUE(MID(G85,1,(LEN(G85)-1)-3))&lt;24,VALUE(MID(G85,0+(LEN(G85)-1)-1,2))&lt;60),VALUE(MID(G85,1,(LEN(G85)-1)-3))/24+VALUE(MID(G85,0+(LEN(G85)-1)-1,2))/1440,-1),IF(AND((LEN(G85)-1)&gt;=1,(LEN(G85)-1)&lt;=2,ISNUMBER(VALUE(MID(G85,1,1))),IF((LEN(G85)-1)=2,ISNUMBER(VALUE(MID(G85,2,1))),TRUE),VALUE(MID(G85,1,(LEN(G85)-1)))&lt;24),VALUE(MID(G85,1,(LEN(G85)-1)))/24,-1)),-1)))</x:f>
        <x:v>0.75</x:v>
      </x:c>
      <x:c r="J85" s="76" t="n">
        <x:f>IF(OR(E85="",E85="В"),0,IF(OR(E85=$B$42,E85=$B$43,E85=$B$44,E85=$B$45,E85=$B$46),INDEX($G$42:$G$46,MATCH(E85,$B$42:$B$46,0)),$D$7))</x:f>
        <x:v>30</x:v>
      </x:c>
      <x:c r="K85" s="77" t="n">
        <x:f>IF(OR(L85="",L85="Выходной"),0,IF(L85="Готово",ROUND(24*MOD(I85-H85,1)-J85/60,10),"Проверить"))</x:f>
        <x:v>7.5</x:v>
      </x:c>
      <x:c r="L85" s="78" t="str">
        <x:f>IF(E85="","",IF(E85="В","Выходной",IF(LEN(TRIM($B$18))=0,"Нет имени",IF(COUNTIFS($B$10:$B$33,$B$18)&gt;1,"Повтор имени",IF(OR(E85=$B$42,E85=$B$43,E85=$B$44,E85=$B$45,E85=$B$46),IF(INDEX($I$42:$I$46,MATCH(E85,$B$42:$B$46,0))="Готово","Готово","Проверьте смену"),IF(OR(IFERROR(SEARCH("-",E85),0)=0,IFERROR(SEARCH("-",E85,SEARCH("-",E85)+1),0)&gt;0),"Нет кода",IF(OR(H85&lt;0,I85&lt;0),"Неверное время",IF(H85=I85,"Начало равно концу",IF(NOT(ISNUMBER($D$7)),"Проверьте перерыв",IF(OR($D$7&lt;0,$D$7&lt;&gt;INT($D$7)),"Проверьте перерыв",IF($D$7&gt;=ROUND(MOD(I85-H85,1)*1440,8),"Перерыв не меньше смены","Готово")))))))))))</x:f>
        <x:v>Готово</x:v>
      </x:c>
      <x:c r="M85" s="3"/>
    </x:row>
    <x:row r="86" ht="30" customHeight="1">
      <x:c r="A86" s="3"/>
      <x:c r="B86" s="73" t="str">
        <x:f>IF($B$18="","",$B$18)</x:f>
        <x:v>Дина</x:v>
      </x:c>
      <x:c r="C86" s="74" t="n">
        <x:f>IF(F$8="","",F$8)</x:f>
        <x:v>46351</x:v>
      </x:c>
      <x:c r="D86" s="73" t="str">
        <x:f>IF(F18="","",F18)</x:f>
        <x:v>Р</x:v>
      </x:c>
      <x:c r="E86" s="73" t="str">
        <x:f>IFERROR(UPPER(CONCATENATE("",SUBSTITUTE(CONCATENATE("",SUBSTITUTE(CONCATENATE("",SUBSTITUTE(TRIM(CONCATENATE("",D86))," ","")),"–","-")),"—","-"))),CONCATENATE("",D86))</x:f>
        <x:v>Р</x:v>
      </x:c>
      <x:c r="F86" s="73" t="str">
        <x:f>IFERROR(LEFT(CONCATENATE("[",E86),SEARCH("-",E86)),"")</x:f>
      </x:c>
      <x:c r="G86" s="73" t="str">
        <x:f>IFERROR(MID(CONCATENATE(E86,"]"),SEARCH("-",E86)+1,32),"")</x:f>
      </x:c>
      <x:c r="H86" s="75" t="n">
        <x:f>IF(OR(E86="",E86="В"),"",IF(OR(E86=$B$42,E86=$B$43,E86=$B$44,E86=$B$45,E86=$B$46),INDEX($E$42:$E$46,MATCH(E86,$B$42:$B$46,0)),IFERROR(IF(ISNUMBER(SEARCH(":",F86)),IF(AND(OR((LEN(F86)-1)=4,(LEN(F86)-1)=5),MID(F86,1+(LEN(F86)-1)-2,1)=":",ISNUMBER(VALUE(MID(F86,2,1))),IF((LEN(F86)-1)=5,ISNUMBER(VALUE(MID(F86,3,1))),TRUE),ISNUMBER(VALUE(MID(F86,1+(LEN(F86)-1)-1,1))),ISNUMBER(VALUE(MID(F86,1+(LEN(F86)-1),1))),VALUE(MID(F86,2,(LEN(F86)-1)-3))&lt;24,VALUE(MID(F86,1+(LEN(F86)-1)-1,2))&lt;60),VALUE(MID(F86,2,(LEN(F86)-1)-3))/24+VALUE(MID(F86,1+(LEN(F86)-1)-1,2))/1440,-1),IF(AND((LEN(F86)-1)&gt;=1,(LEN(F86)-1)&lt;=2,ISNUMBER(VALUE(MID(F86,2,1))),IF((LEN(F86)-1)=2,ISNUMBER(VALUE(MID(F86,3,1))),TRUE),VALUE(MID(F86,2,(LEN(F86)-1)))&lt;24),VALUE(MID(F86,2,(LEN(F86)-1)))/24,-1)),-1)))</x:f>
        <x:v>0.4166666666666667</x:v>
      </x:c>
      <x:c r="I86" s="75" t="n">
        <x:f>IF(OR(E86="",E86="В"),"",IF(OR(E86=$B$42,E86=$B$43,E86=$B$44,E86=$B$45,E86=$B$46),INDEX($F$42:$F$46,MATCH(E86,$B$42:$B$46,0)),IFERROR(IF(ISNUMBER(SEARCH(":",G86)),IF(AND(OR((LEN(G86)-1)=4,(LEN(G86)-1)=5),MID(G86,0+(LEN(G86)-1)-2,1)=":",ISNUMBER(VALUE(MID(G86,1,1))),IF((LEN(G86)-1)=5,ISNUMBER(VALUE(MID(G86,2,1))),TRUE),ISNUMBER(VALUE(MID(G86,0+(LEN(G86)-1)-1,1))),ISNUMBER(VALUE(MID(G86,0+(LEN(G86)-1),1))),VALUE(MID(G86,1,(LEN(G86)-1)-3))&lt;24,VALUE(MID(G86,0+(LEN(G86)-1)-1,2))&lt;60),VALUE(MID(G86,1,(LEN(G86)-1)-3))/24+VALUE(MID(G86,0+(LEN(G86)-1)-1,2))/1440,-1),IF(AND((LEN(G86)-1)&gt;=1,(LEN(G86)-1)&lt;=2,ISNUMBER(VALUE(MID(G86,1,1))),IF((LEN(G86)-1)=2,ISNUMBER(VALUE(MID(G86,2,1))),TRUE),VALUE(MID(G86,1,(LEN(G86)-1)))&lt;24),VALUE(MID(G86,1,(LEN(G86)-1)))/24,-1)),-1)))</x:f>
        <x:v>0.75</x:v>
      </x:c>
      <x:c r="J86" s="76" t="n">
        <x:f>IF(OR(E86="",E86="В"),0,IF(OR(E86=$B$42,E86=$B$43,E86=$B$44,E86=$B$45,E86=$B$46),INDEX($G$42:$G$46,MATCH(E86,$B$42:$B$46,0)),$D$7))</x:f>
        <x:v>30</x:v>
      </x:c>
      <x:c r="K86" s="77" t="n">
        <x:f>IF(OR(L86="",L86="Выходной"),0,IF(L86="Готово",ROUND(24*MOD(I86-H86,1)-J86/60,10),"Проверить"))</x:f>
        <x:v>7.5</x:v>
      </x:c>
      <x:c r="L86" s="78" t="str">
        <x:f>IF(E86="","",IF(E86="В","Выходной",IF(LEN(TRIM($B$18))=0,"Нет имени",IF(COUNTIFS($B$10:$B$33,$B$18)&gt;1,"Повтор имени",IF(OR(E86=$B$42,E86=$B$43,E86=$B$44,E86=$B$45,E86=$B$46),IF(INDEX($I$42:$I$46,MATCH(E86,$B$42:$B$46,0))="Готово","Готово","Проверьте смену"),IF(OR(IFERROR(SEARCH("-",E86),0)=0,IFERROR(SEARCH("-",E86,SEARCH("-",E86)+1),0)&gt;0),"Нет кода",IF(OR(H86&lt;0,I86&lt;0),"Неверное время",IF(H86=I86,"Начало равно концу",IF(NOT(ISNUMBER($D$7)),"Проверьте перерыв",IF(OR($D$7&lt;0,$D$7&lt;&gt;INT($D$7)),"Проверьте перерыв",IF($D$7&gt;=ROUND(MOD(I86-H86,1)*1440,8),"Перерыв не меньше смены","Готово")))))))))))</x:f>
        <x:v>Готово</x:v>
      </x:c>
      <x:c r="M86" s="3"/>
    </x:row>
    <x:row r="87" ht="30" customHeight="1">
      <x:c r="A87" s="3"/>
      <x:c r="B87" s="73" t="str">
        <x:f>IF($B$18="","",$B$18)</x:f>
        <x:v>Дина</x:v>
      </x:c>
      <x:c r="C87" s="74" t="n">
        <x:f>IF(G$8="","",G$8)</x:f>
        <x:v>46352</x:v>
      </x:c>
      <x:c r="D87" s="73" t="str">
        <x:f>IF(G18="","",G18)</x:f>
        <x:v>Р</x:v>
      </x:c>
      <x:c r="E87" s="73" t="str">
        <x:f>IFERROR(UPPER(CONCATENATE("",SUBSTITUTE(CONCATENATE("",SUBSTITUTE(CONCATENATE("",SUBSTITUTE(TRIM(CONCATENATE("",D87))," ","")),"–","-")),"—","-"))),CONCATENATE("",D87))</x:f>
        <x:v>Р</x:v>
      </x:c>
      <x:c r="F87" s="73" t="str">
        <x:f>IFERROR(LEFT(CONCATENATE("[",E87),SEARCH("-",E87)),"")</x:f>
      </x:c>
      <x:c r="G87" s="73" t="str">
        <x:f>IFERROR(MID(CONCATENATE(E87,"]"),SEARCH("-",E87)+1,32),"")</x:f>
      </x:c>
      <x:c r="H87" s="75" t="n">
        <x:f>IF(OR(E87="",E87="В"),"",IF(OR(E87=$B$42,E87=$B$43,E87=$B$44,E87=$B$45,E87=$B$46),INDEX($E$42:$E$46,MATCH(E87,$B$42:$B$46,0)),IFERROR(IF(ISNUMBER(SEARCH(":",F87)),IF(AND(OR((LEN(F87)-1)=4,(LEN(F87)-1)=5),MID(F87,1+(LEN(F87)-1)-2,1)=":",ISNUMBER(VALUE(MID(F87,2,1))),IF((LEN(F87)-1)=5,ISNUMBER(VALUE(MID(F87,3,1))),TRUE),ISNUMBER(VALUE(MID(F87,1+(LEN(F87)-1)-1,1))),ISNUMBER(VALUE(MID(F87,1+(LEN(F87)-1),1))),VALUE(MID(F87,2,(LEN(F87)-1)-3))&lt;24,VALUE(MID(F87,1+(LEN(F87)-1)-1,2))&lt;60),VALUE(MID(F87,2,(LEN(F87)-1)-3))/24+VALUE(MID(F87,1+(LEN(F87)-1)-1,2))/1440,-1),IF(AND((LEN(F87)-1)&gt;=1,(LEN(F87)-1)&lt;=2,ISNUMBER(VALUE(MID(F87,2,1))),IF((LEN(F87)-1)=2,ISNUMBER(VALUE(MID(F87,3,1))),TRUE),VALUE(MID(F87,2,(LEN(F87)-1)))&lt;24),VALUE(MID(F87,2,(LEN(F87)-1)))/24,-1)),-1)))</x:f>
        <x:v>0.4166666666666667</x:v>
      </x:c>
      <x:c r="I87" s="75" t="n">
        <x:f>IF(OR(E87="",E87="В"),"",IF(OR(E87=$B$42,E87=$B$43,E87=$B$44,E87=$B$45,E87=$B$46),INDEX($F$42:$F$46,MATCH(E87,$B$42:$B$46,0)),IFERROR(IF(ISNUMBER(SEARCH(":",G87)),IF(AND(OR((LEN(G87)-1)=4,(LEN(G87)-1)=5),MID(G87,0+(LEN(G87)-1)-2,1)=":",ISNUMBER(VALUE(MID(G87,1,1))),IF((LEN(G87)-1)=5,ISNUMBER(VALUE(MID(G87,2,1))),TRUE),ISNUMBER(VALUE(MID(G87,0+(LEN(G87)-1)-1,1))),ISNUMBER(VALUE(MID(G87,0+(LEN(G87)-1),1))),VALUE(MID(G87,1,(LEN(G87)-1)-3))&lt;24,VALUE(MID(G87,0+(LEN(G87)-1)-1,2))&lt;60),VALUE(MID(G87,1,(LEN(G87)-1)-3))/24+VALUE(MID(G87,0+(LEN(G87)-1)-1,2))/1440,-1),IF(AND((LEN(G87)-1)&gt;=1,(LEN(G87)-1)&lt;=2,ISNUMBER(VALUE(MID(G87,1,1))),IF((LEN(G87)-1)=2,ISNUMBER(VALUE(MID(G87,2,1))),TRUE),VALUE(MID(G87,1,(LEN(G87)-1)))&lt;24),VALUE(MID(G87,1,(LEN(G87)-1)))/24,-1)),-1)))</x:f>
        <x:v>0.75</x:v>
      </x:c>
      <x:c r="J87" s="76" t="n">
        <x:f>IF(OR(E87="",E87="В"),0,IF(OR(E87=$B$42,E87=$B$43,E87=$B$44,E87=$B$45,E87=$B$46),INDEX($G$42:$G$46,MATCH(E87,$B$42:$B$46,0)),$D$7))</x:f>
        <x:v>30</x:v>
      </x:c>
      <x:c r="K87" s="77" t="n">
        <x:f>IF(OR(L87="",L87="Выходной"),0,IF(L87="Готово",ROUND(24*MOD(I87-H87,1)-J87/60,10),"Проверить"))</x:f>
        <x:v>7.5</x:v>
      </x:c>
      <x:c r="L87" s="78" t="str">
        <x:f>IF(E87="","",IF(E87="В","Выходной",IF(LEN(TRIM($B$18))=0,"Нет имени",IF(COUNTIFS($B$10:$B$33,$B$18)&gt;1,"Повтор имени",IF(OR(E87=$B$42,E87=$B$43,E87=$B$44,E87=$B$45,E87=$B$46),IF(INDEX($I$42:$I$46,MATCH(E87,$B$42:$B$46,0))="Готово","Готово","Проверьте смену"),IF(OR(IFERROR(SEARCH("-",E87),0)=0,IFERROR(SEARCH("-",E87,SEARCH("-",E87)+1),0)&gt;0),"Нет кода",IF(OR(H87&lt;0,I87&lt;0),"Неверное время",IF(H87=I87,"Начало равно концу",IF(NOT(ISNUMBER($D$7)),"Проверьте перерыв",IF(OR($D$7&lt;0,$D$7&lt;&gt;INT($D$7)),"Проверьте перерыв",IF($D$7&gt;=ROUND(MOD(I87-H87,1)*1440,8),"Перерыв не меньше смены","Готово")))))))))))</x:f>
        <x:v>Готово</x:v>
      </x:c>
      <x:c r="M87" s="3"/>
    </x:row>
    <x:row r="88" ht="30" customHeight="1">
      <x:c r="A88" s="3"/>
      <x:c r="B88" s="73" t="str">
        <x:f>IF($B$18="","",$B$18)</x:f>
        <x:v>Дина</x:v>
      </x:c>
      <x:c r="C88" s="74" t="n">
        <x:f>IF(H$8="","",H$8)</x:f>
        <x:v>46353</x:v>
      </x:c>
      <x:c r="D88" s="73" t="str">
        <x:f>IF(H18="","",H18)</x:f>
        <x:v>В</x:v>
      </x:c>
      <x:c r="E88" s="73" t="str">
        <x:f>IFERROR(UPPER(CONCATENATE("",SUBSTITUTE(CONCATENATE("",SUBSTITUTE(CONCATENATE("",SUBSTITUTE(TRIM(CONCATENATE("",D88))," ","")),"–","-")),"—","-"))),CONCATENATE("",D88))</x:f>
        <x:v>В</x:v>
      </x:c>
      <x:c r="F88" s="73" t="str">
        <x:f>IFERROR(LEFT(CONCATENATE("[",E88),SEARCH("-",E88)),"")</x:f>
      </x:c>
      <x:c r="G88" s="73" t="str">
        <x:f>IFERROR(MID(CONCATENATE(E88,"]"),SEARCH("-",E88)+1,32),"")</x:f>
      </x:c>
      <x:c r="H88" s="75" t="str">
        <x:f>IF(OR(E88="",E88="В"),"",IF(OR(E88=$B$42,E88=$B$43,E88=$B$44,E88=$B$45,E88=$B$46),INDEX($E$42:$E$46,MATCH(E88,$B$42:$B$46,0)),IFERROR(IF(ISNUMBER(SEARCH(":",F88)),IF(AND(OR((LEN(F88)-1)=4,(LEN(F88)-1)=5),MID(F88,1+(LEN(F88)-1)-2,1)=":",ISNUMBER(VALUE(MID(F88,2,1))),IF((LEN(F88)-1)=5,ISNUMBER(VALUE(MID(F88,3,1))),TRUE),ISNUMBER(VALUE(MID(F88,1+(LEN(F88)-1)-1,1))),ISNUMBER(VALUE(MID(F88,1+(LEN(F88)-1),1))),VALUE(MID(F88,2,(LEN(F88)-1)-3))&lt;24,VALUE(MID(F88,1+(LEN(F88)-1)-1,2))&lt;60),VALUE(MID(F88,2,(LEN(F88)-1)-3))/24+VALUE(MID(F88,1+(LEN(F88)-1)-1,2))/1440,-1),IF(AND((LEN(F88)-1)&gt;=1,(LEN(F88)-1)&lt;=2,ISNUMBER(VALUE(MID(F88,2,1))),IF((LEN(F88)-1)=2,ISNUMBER(VALUE(MID(F88,3,1))),TRUE),VALUE(MID(F88,2,(LEN(F88)-1)))&lt;24),VALUE(MID(F88,2,(LEN(F88)-1)))/24,-1)),-1)))</x:f>
      </x:c>
      <x:c r="I88" s="75" t="str">
        <x:f>IF(OR(E88="",E88="В"),"",IF(OR(E88=$B$42,E88=$B$43,E88=$B$44,E88=$B$45,E88=$B$46),INDEX($F$42:$F$46,MATCH(E88,$B$42:$B$46,0)),IFERROR(IF(ISNUMBER(SEARCH(":",G88)),IF(AND(OR((LEN(G88)-1)=4,(LEN(G88)-1)=5),MID(G88,0+(LEN(G88)-1)-2,1)=":",ISNUMBER(VALUE(MID(G88,1,1))),IF((LEN(G88)-1)=5,ISNUMBER(VALUE(MID(G88,2,1))),TRUE),ISNUMBER(VALUE(MID(G88,0+(LEN(G88)-1)-1,1))),ISNUMBER(VALUE(MID(G88,0+(LEN(G88)-1),1))),VALUE(MID(G88,1,(LEN(G88)-1)-3))&lt;24,VALUE(MID(G88,0+(LEN(G88)-1)-1,2))&lt;60),VALUE(MID(G88,1,(LEN(G88)-1)-3))/24+VALUE(MID(G88,0+(LEN(G88)-1)-1,2))/1440,-1),IF(AND((LEN(G88)-1)&gt;=1,(LEN(G88)-1)&lt;=2,ISNUMBER(VALUE(MID(G88,1,1))),IF((LEN(G88)-1)=2,ISNUMBER(VALUE(MID(G88,2,1))),TRUE),VALUE(MID(G88,1,(LEN(G88)-1)))&lt;24),VALUE(MID(G88,1,(LEN(G88)-1)))/24,-1)),-1)))</x:f>
      </x:c>
      <x:c r="J88" s="76" t="n">
        <x:f>IF(OR(E88="",E88="В"),0,IF(OR(E88=$B$42,E88=$B$43,E88=$B$44,E88=$B$45,E88=$B$46),INDEX($G$42:$G$46,MATCH(E88,$B$42:$B$46,0)),$D$7))</x:f>
        <x:v>0</x:v>
      </x:c>
      <x:c r="K88" s="77" t="n">
        <x:f>IF(OR(L88="",L88="Выходной"),0,IF(L88="Готово",ROUND(24*MOD(I88-H88,1)-J88/60,10),"Проверить"))</x:f>
        <x:v>0</x:v>
      </x:c>
      <x:c r="L88" s="78" t="str">
        <x:f>IF(E88="","",IF(E88="В","Выходной",IF(LEN(TRIM($B$18))=0,"Нет имени",IF(COUNTIFS($B$10:$B$33,$B$18)&gt;1,"Повтор имени",IF(OR(E88=$B$42,E88=$B$43,E88=$B$44,E88=$B$45,E88=$B$46),IF(INDEX($I$42:$I$46,MATCH(E88,$B$42:$B$46,0))="Готово","Готово","Проверьте смену"),IF(OR(IFERROR(SEARCH("-",E88),0)=0,IFERROR(SEARCH("-",E88,SEARCH("-",E88)+1),0)&gt;0),"Нет кода",IF(OR(H88&lt;0,I88&lt;0),"Неверное время",IF(H88=I88,"Начало равно концу",IF(NOT(ISNUMBER($D$7)),"Проверьте перерыв",IF(OR($D$7&lt;0,$D$7&lt;&gt;INT($D$7)),"Проверьте перерыв",IF($D$7&gt;=ROUND(MOD(I88-H88,1)*1440,8),"Перерыв не меньше смены","Готово")))))))))))</x:f>
        <x:v>Выходной</x:v>
      </x:c>
      <x:c r="M88" s="3"/>
    </x:row>
    <x:row r="89" ht="30" customHeight="1">
      <x:c r="A89" s="3"/>
      <x:c r="B89" s="73" t="str">
        <x:f>IF($B$18="","",$B$18)</x:f>
        <x:v>Дина</x:v>
      </x:c>
      <x:c r="C89" s="74" t="n">
        <x:f>IF(I$8="","",I$8)</x:f>
        <x:v>46354</x:v>
      </x:c>
      <x:c r="D89" s="73" t="str">
        <x:f>IF(I18="","",I18)</x:f>
        <x:v>Р</x:v>
      </x:c>
      <x:c r="E89" s="73" t="str">
        <x:f>IFERROR(UPPER(CONCATENATE("",SUBSTITUTE(CONCATENATE("",SUBSTITUTE(CONCATENATE("",SUBSTITUTE(TRIM(CONCATENATE("",D89))," ","")),"–","-")),"—","-"))),CONCATENATE("",D89))</x:f>
        <x:v>Р</x:v>
      </x:c>
      <x:c r="F89" s="73" t="str">
        <x:f>IFERROR(LEFT(CONCATENATE("[",E89),SEARCH("-",E89)),"")</x:f>
      </x:c>
      <x:c r="G89" s="73" t="str">
        <x:f>IFERROR(MID(CONCATENATE(E89,"]"),SEARCH("-",E89)+1,32),"")</x:f>
      </x:c>
      <x:c r="H89" s="75" t="n">
        <x:f>IF(OR(E89="",E89="В"),"",IF(OR(E89=$B$42,E89=$B$43,E89=$B$44,E89=$B$45,E89=$B$46),INDEX($E$42:$E$46,MATCH(E89,$B$42:$B$46,0)),IFERROR(IF(ISNUMBER(SEARCH(":",F89)),IF(AND(OR((LEN(F89)-1)=4,(LEN(F89)-1)=5),MID(F89,1+(LEN(F89)-1)-2,1)=":",ISNUMBER(VALUE(MID(F89,2,1))),IF((LEN(F89)-1)=5,ISNUMBER(VALUE(MID(F89,3,1))),TRUE),ISNUMBER(VALUE(MID(F89,1+(LEN(F89)-1)-1,1))),ISNUMBER(VALUE(MID(F89,1+(LEN(F89)-1),1))),VALUE(MID(F89,2,(LEN(F89)-1)-3))&lt;24,VALUE(MID(F89,1+(LEN(F89)-1)-1,2))&lt;60),VALUE(MID(F89,2,(LEN(F89)-1)-3))/24+VALUE(MID(F89,1+(LEN(F89)-1)-1,2))/1440,-1),IF(AND((LEN(F89)-1)&gt;=1,(LEN(F89)-1)&lt;=2,ISNUMBER(VALUE(MID(F89,2,1))),IF((LEN(F89)-1)=2,ISNUMBER(VALUE(MID(F89,3,1))),TRUE),VALUE(MID(F89,2,(LEN(F89)-1)))&lt;24),VALUE(MID(F89,2,(LEN(F89)-1)))/24,-1)),-1)))</x:f>
        <x:v>0.4166666666666667</x:v>
      </x:c>
      <x:c r="I89" s="75" t="n">
        <x:f>IF(OR(E89="",E89="В"),"",IF(OR(E89=$B$42,E89=$B$43,E89=$B$44,E89=$B$45,E89=$B$46),INDEX($F$42:$F$46,MATCH(E89,$B$42:$B$46,0)),IFERROR(IF(ISNUMBER(SEARCH(":",G89)),IF(AND(OR((LEN(G89)-1)=4,(LEN(G89)-1)=5),MID(G89,0+(LEN(G89)-1)-2,1)=":",ISNUMBER(VALUE(MID(G89,1,1))),IF((LEN(G89)-1)=5,ISNUMBER(VALUE(MID(G89,2,1))),TRUE),ISNUMBER(VALUE(MID(G89,0+(LEN(G89)-1)-1,1))),ISNUMBER(VALUE(MID(G89,0+(LEN(G89)-1),1))),VALUE(MID(G89,1,(LEN(G89)-1)-3))&lt;24,VALUE(MID(G89,0+(LEN(G89)-1)-1,2))&lt;60),VALUE(MID(G89,1,(LEN(G89)-1)-3))/24+VALUE(MID(G89,0+(LEN(G89)-1)-1,2))/1440,-1),IF(AND((LEN(G89)-1)&gt;=1,(LEN(G89)-1)&lt;=2,ISNUMBER(VALUE(MID(G89,1,1))),IF((LEN(G89)-1)=2,ISNUMBER(VALUE(MID(G89,2,1))),TRUE),VALUE(MID(G89,1,(LEN(G89)-1)))&lt;24),VALUE(MID(G89,1,(LEN(G89)-1)))/24,-1)),-1)))</x:f>
        <x:v>0.75</x:v>
      </x:c>
      <x:c r="J89" s="76" t="n">
        <x:f>IF(OR(E89="",E89="В"),0,IF(OR(E89=$B$42,E89=$B$43,E89=$B$44,E89=$B$45,E89=$B$46),INDEX($G$42:$G$46,MATCH(E89,$B$42:$B$46,0)),$D$7))</x:f>
        <x:v>30</x:v>
      </x:c>
      <x:c r="K89" s="77" t="n">
        <x:f>IF(OR(L89="",L89="Выходной"),0,IF(L89="Готово",ROUND(24*MOD(I89-H89,1)-J89/60,10),"Проверить"))</x:f>
        <x:v>7.5</x:v>
      </x:c>
      <x:c r="L89" s="78" t="str">
        <x:f>IF(E89="","",IF(E89="В","Выходной",IF(LEN(TRIM($B$18))=0,"Нет имени",IF(COUNTIFS($B$10:$B$33,$B$18)&gt;1,"Повтор имени",IF(OR(E89=$B$42,E89=$B$43,E89=$B$44,E89=$B$45,E89=$B$46),IF(INDEX($I$42:$I$46,MATCH(E89,$B$42:$B$46,0))="Готово","Готово","Проверьте смену"),IF(OR(IFERROR(SEARCH("-",E89),0)=0,IFERROR(SEARCH("-",E89,SEARCH("-",E89)+1),0)&gt;0),"Нет кода",IF(OR(H89&lt;0,I89&lt;0),"Неверное время",IF(H89=I89,"Начало равно концу",IF(NOT(ISNUMBER($D$7)),"Проверьте перерыв",IF(OR($D$7&lt;0,$D$7&lt;&gt;INT($D$7)),"Проверьте перерыв",IF($D$7&gt;=ROUND(MOD(I89-H89,1)*1440,8),"Перерыв не меньше смены","Готово")))))))))))</x:f>
        <x:v>Готово</x:v>
      </x:c>
      <x:c r="M89" s="3"/>
    </x:row>
    <x:row r="90" ht="30" customHeight="1">
      <x:c r="A90" s="3"/>
      <x:c r="B90" s="73" t="str">
        <x:f>IF($B$18="","",$B$18)</x:f>
        <x:v>Дина</x:v>
      </x:c>
      <x:c r="C90" s="74" t="n">
        <x:f>IF(J$8="","",J$8)</x:f>
        <x:v>46355</x:v>
      </x:c>
      <x:c r="D90" s="73" t="str">
        <x:f>IF(J18="","",J18)</x:f>
        <x:v>В</x:v>
      </x:c>
      <x:c r="E90" s="73" t="str">
        <x:f>IFERROR(UPPER(CONCATENATE("",SUBSTITUTE(CONCATENATE("",SUBSTITUTE(CONCATENATE("",SUBSTITUTE(TRIM(CONCATENATE("",D90))," ","")),"–","-")),"—","-"))),CONCATENATE("",D90))</x:f>
        <x:v>В</x:v>
      </x:c>
      <x:c r="F90" s="73" t="str">
        <x:f>IFERROR(LEFT(CONCATENATE("[",E90),SEARCH("-",E90)),"")</x:f>
      </x:c>
      <x:c r="G90" s="73" t="str">
        <x:f>IFERROR(MID(CONCATENATE(E90,"]"),SEARCH("-",E90)+1,32),"")</x:f>
      </x:c>
      <x:c r="H90" s="75" t="str">
        <x:f>IF(OR(E90="",E90="В"),"",IF(OR(E90=$B$42,E90=$B$43,E90=$B$44,E90=$B$45,E90=$B$46),INDEX($E$42:$E$46,MATCH(E90,$B$42:$B$46,0)),IFERROR(IF(ISNUMBER(SEARCH(":",F90)),IF(AND(OR((LEN(F90)-1)=4,(LEN(F90)-1)=5),MID(F90,1+(LEN(F90)-1)-2,1)=":",ISNUMBER(VALUE(MID(F90,2,1))),IF((LEN(F90)-1)=5,ISNUMBER(VALUE(MID(F90,3,1))),TRUE),ISNUMBER(VALUE(MID(F90,1+(LEN(F90)-1)-1,1))),ISNUMBER(VALUE(MID(F90,1+(LEN(F90)-1),1))),VALUE(MID(F90,2,(LEN(F90)-1)-3))&lt;24,VALUE(MID(F90,1+(LEN(F90)-1)-1,2))&lt;60),VALUE(MID(F90,2,(LEN(F90)-1)-3))/24+VALUE(MID(F90,1+(LEN(F90)-1)-1,2))/1440,-1),IF(AND((LEN(F90)-1)&gt;=1,(LEN(F90)-1)&lt;=2,ISNUMBER(VALUE(MID(F90,2,1))),IF((LEN(F90)-1)=2,ISNUMBER(VALUE(MID(F90,3,1))),TRUE),VALUE(MID(F90,2,(LEN(F90)-1)))&lt;24),VALUE(MID(F90,2,(LEN(F90)-1)))/24,-1)),-1)))</x:f>
      </x:c>
      <x:c r="I90" s="75" t="str">
        <x:f>IF(OR(E90="",E90="В"),"",IF(OR(E90=$B$42,E90=$B$43,E90=$B$44,E90=$B$45,E90=$B$46),INDEX($F$42:$F$46,MATCH(E90,$B$42:$B$46,0)),IFERROR(IF(ISNUMBER(SEARCH(":",G90)),IF(AND(OR((LEN(G90)-1)=4,(LEN(G90)-1)=5),MID(G90,0+(LEN(G90)-1)-2,1)=":",ISNUMBER(VALUE(MID(G90,1,1))),IF((LEN(G90)-1)=5,ISNUMBER(VALUE(MID(G90,2,1))),TRUE),ISNUMBER(VALUE(MID(G90,0+(LEN(G90)-1)-1,1))),ISNUMBER(VALUE(MID(G90,0+(LEN(G90)-1),1))),VALUE(MID(G90,1,(LEN(G90)-1)-3))&lt;24,VALUE(MID(G90,0+(LEN(G90)-1)-1,2))&lt;60),VALUE(MID(G90,1,(LEN(G90)-1)-3))/24+VALUE(MID(G90,0+(LEN(G90)-1)-1,2))/1440,-1),IF(AND((LEN(G90)-1)&gt;=1,(LEN(G90)-1)&lt;=2,ISNUMBER(VALUE(MID(G90,1,1))),IF((LEN(G90)-1)=2,ISNUMBER(VALUE(MID(G90,2,1))),TRUE),VALUE(MID(G90,1,(LEN(G90)-1)))&lt;24),VALUE(MID(G90,1,(LEN(G90)-1)))/24,-1)),-1)))</x:f>
      </x:c>
      <x:c r="J90" s="76" t="n">
        <x:f>IF(OR(E90="",E90="В"),0,IF(OR(E90=$B$42,E90=$B$43,E90=$B$44,E90=$B$45,E90=$B$46),INDEX($G$42:$G$46,MATCH(E90,$B$42:$B$46,0)),$D$7))</x:f>
        <x:v>0</x:v>
      </x:c>
      <x:c r="K90" s="77" t="n">
        <x:f>IF(OR(L90="",L90="Выходной"),0,IF(L90="Готово",ROUND(24*MOD(I90-H90,1)-J90/60,10),"Проверить"))</x:f>
        <x:v>0</x:v>
      </x:c>
      <x:c r="L90" s="78" t="str">
        <x:f>IF(E90="","",IF(E90="В","Выходной",IF(LEN(TRIM($B$18))=0,"Нет имени",IF(COUNTIFS($B$10:$B$33,$B$18)&gt;1,"Повтор имени",IF(OR(E90=$B$42,E90=$B$43,E90=$B$44,E90=$B$45,E90=$B$46),IF(INDEX($I$42:$I$46,MATCH(E90,$B$42:$B$46,0))="Готово","Готово","Проверьте смену"),IF(OR(IFERROR(SEARCH("-",E90),0)=0,IFERROR(SEARCH("-",E90,SEARCH("-",E90)+1),0)&gt;0),"Нет кода",IF(OR(H90&lt;0,I90&lt;0),"Неверное время",IF(H90=I90,"Начало равно концу",IF(NOT(ISNUMBER($D$7)),"Проверьте перерыв",IF(OR($D$7&lt;0,$D$7&lt;&gt;INT($D$7)),"Проверьте перерыв",IF($D$7&gt;=ROUND(MOD(I90-H90,1)*1440,8),"Перерыв не меньше смены","Готово")))))))))))</x:f>
        <x:v>Выходной</x:v>
      </x:c>
      <x:c r="M90" s="3"/>
    </x:row>
    <x:row r="91" ht="30" customHeight="1">
      <x:c r="A91" s="3"/>
      <x:c r="B91" s="73" t="str">
        <x:f>IF($B$20="","",$B$20)</x:f>
        <x:v>Егор</x:v>
      </x:c>
      <x:c r="C91" s="74" t="n">
        <x:f>IF(D$8="","",D$8)</x:f>
        <x:v>46349</x:v>
      </x:c>
      <x:c r="D91" s="73" t="str">
        <x:f>IF(D20="","",D20)</x:f>
        <x:v>В</x:v>
      </x:c>
      <x:c r="E91" s="73" t="str">
        <x:f>IFERROR(UPPER(CONCATENATE("",SUBSTITUTE(CONCATENATE("",SUBSTITUTE(CONCATENATE("",SUBSTITUTE(TRIM(CONCATENATE("",D91))," ","")),"–","-")),"—","-"))),CONCATENATE("",D91))</x:f>
        <x:v>В</x:v>
      </x:c>
      <x:c r="F91" s="73" t="str">
        <x:f>IFERROR(LEFT(CONCATENATE("[",E91),SEARCH("-",E91)),"")</x:f>
      </x:c>
      <x:c r="G91" s="73" t="str">
        <x:f>IFERROR(MID(CONCATENATE(E91,"]"),SEARCH("-",E91)+1,32),"")</x:f>
      </x:c>
      <x:c r="H91" s="75" t="str">
        <x:f>IF(OR(E91="",E91="В"),"",IF(OR(E91=$B$42,E91=$B$43,E91=$B$44,E91=$B$45,E91=$B$46),INDEX($E$42:$E$46,MATCH(E91,$B$42:$B$46,0)),IFERROR(IF(ISNUMBER(SEARCH(":",F91)),IF(AND(OR((LEN(F91)-1)=4,(LEN(F91)-1)=5),MID(F91,1+(LEN(F91)-1)-2,1)=":",ISNUMBER(VALUE(MID(F91,2,1))),IF((LEN(F91)-1)=5,ISNUMBER(VALUE(MID(F91,3,1))),TRUE),ISNUMBER(VALUE(MID(F91,1+(LEN(F91)-1)-1,1))),ISNUMBER(VALUE(MID(F91,1+(LEN(F91)-1),1))),VALUE(MID(F91,2,(LEN(F91)-1)-3))&lt;24,VALUE(MID(F91,1+(LEN(F91)-1)-1,2))&lt;60),VALUE(MID(F91,2,(LEN(F91)-1)-3))/24+VALUE(MID(F91,1+(LEN(F91)-1)-1,2))/1440,-1),IF(AND((LEN(F91)-1)&gt;=1,(LEN(F91)-1)&lt;=2,ISNUMBER(VALUE(MID(F91,2,1))),IF((LEN(F91)-1)=2,ISNUMBER(VALUE(MID(F91,3,1))),TRUE),VALUE(MID(F91,2,(LEN(F91)-1)))&lt;24),VALUE(MID(F91,2,(LEN(F91)-1)))/24,-1)),-1)))</x:f>
      </x:c>
      <x:c r="I91" s="75" t="str">
        <x:f>IF(OR(E91="",E91="В"),"",IF(OR(E91=$B$42,E91=$B$43,E91=$B$44,E91=$B$45,E91=$B$46),INDEX($F$42:$F$46,MATCH(E91,$B$42:$B$46,0)),IFERROR(IF(ISNUMBER(SEARCH(":",G91)),IF(AND(OR((LEN(G91)-1)=4,(LEN(G91)-1)=5),MID(G91,0+(LEN(G91)-1)-2,1)=":",ISNUMBER(VALUE(MID(G91,1,1))),IF((LEN(G91)-1)=5,ISNUMBER(VALUE(MID(G91,2,1))),TRUE),ISNUMBER(VALUE(MID(G91,0+(LEN(G91)-1)-1,1))),ISNUMBER(VALUE(MID(G91,0+(LEN(G91)-1),1))),VALUE(MID(G91,1,(LEN(G91)-1)-3))&lt;24,VALUE(MID(G91,0+(LEN(G91)-1)-1,2))&lt;60),VALUE(MID(G91,1,(LEN(G91)-1)-3))/24+VALUE(MID(G91,0+(LEN(G91)-1)-1,2))/1440,-1),IF(AND((LEN(G91)-1)&gt;=1,(LEN(G91)-1)&lt;=2,ISNUMBER(VALUE(MID(G91,1,1))),IF((LEN(G91)-1)=2,ISNUMBER(VALUE(MID(G91,2,1))),TRUE),VALUE(MID(G91,1,(LEN(G91)-1)))&lt;24),VALUE(MID(G91,1,(LEN(G91)-1)))/24,-1)),-1)))</x:f>
      </x:c>
      <x:c r="J91" s="76" t="n">
        <x:f>IF(OR(E91="",E91="В"),0,IF(OR(E91=$B$42,E91=$B$43,E91=$B$44,E91=$B$45,E91=$B$46),INDEX($G$42:$G$46,MATCH(E91,$B$42:$B$46,0)),$D$7))</x:f>
        <x:v>0</x:v>
      </x:c>
      <x:c r="K91" s="77" t="n">
        <x:f>IF(OR(L91="",L91="Выходной"),0,IF(L91="Готово",ROUND(24*MOD(I91-H91,1)-J91/60,10),"Проверить"))</x:f>
        <x:v>0</x:v>
      </x:c>
      <x:c r="L91" s="78" t="str">
        <x:f>IF(E91="","",IF(E91="В","Выходной",IF(LEN(TRIM($B$20))=0,"Нет имени",IF(COUNTIFS($B$10:$B$33,$B$20)&gt;1,"Повтор имени",IF(OR(E91=$B$42,E91=$B$43,E91=$B$44,E91=$B$45,E91=$B$46),IF(INDEX($I$42:$I$46,MATCH(E91,$B$42:$B$46,0))="Готово","Готово","Проверьте смену"),IF(OR(IFERROR(SEARCH("-",E91),0)=0,IFERROR(SEARCH("-",E91,SEARCH("-",E91)+1),0)&gt;0),"Нет кода",IF(OR(H91&lt;0,I91&lt;0),"Неверное время",IF(H91=I91,"Начало равно концу",IF(NOT(ISNUMBER($D$7)),"Проверьте перерыв",IF(OR($D$7&lt;0,$D$7&lt;&gt;INT($D$7)),"Проверьте перерыв",IF($D$7&gt;=ROUND(MOD(I91-H91,1)*1440,8),"Перерыв не меньше смены","Готово")))))))))))</x:f>
        <x:v>Выходной</x:v>
      </x:c>
      <x:c r="M91" s="3"/>
    </x:row>
    <x:row r="92" ht="30" customHeight="1">
      <x:c r="A92" s="3"/>
      <x:c r="B92" s="73" t="str">
        <x:f>IF($B$20="","",$B$20)</x:f>
        <x:v>Егор</x:v>
      </x:c>
      <x:c r="C92" s="74" t="n">
        <x:f>IF(E$8="","",E$8)</x:f>
        <x:v>46350</x:v>
      </x:c>
      <x:c r="D92" s="73" t="str">
        <x:f>IF(E20="","",E20)</x:f>
        <x:v>П</x:v>
      </x:c>
      <x:c r="E92" s="73" t="str">
        <x:f>IFERROR(UPPER(CONCATENATE("",SUBSTITUTE(CONCATENATE("",SUBSTITUTE(CONCATENATE("",SUBSTITUTE(TRIM(CONCATENATE("",D92))," ","")),"–","-")),"—","-"))),CONCATENATE("",D92))</x:f>
        <x:v>П</x:v>
      </x:c>
      <x:c r="F92" s="73" t="str">
        <x:f>IFERROR(LEFT(CONCATENATE("[",E92),SEARCH("-",E92)),"")</x:f>
      </x:c>
      <x:c r="G92" s="73" t="str">
        <x:f>IFERROR(MID(CONCATENATE(E92,"]"),SEARCH("-",E92)+1,32),"")</x:f>
      </x:c>
      <x:c r="H92" s="75" t="n">
        <x:f>IF(OR(E92="",E92="В"),"",IF(OR(E92=$B$42,E92=$B$43,E92=$B$44,E92=$B$45,E92=$B$46),INDEX($E$42:$E$46,MATCH(E92,$B$42:$B$46,0)),IFERROR(IF(ISNUMBER(SEARCH(":",F92)),IF(AND(OR((LEN(F92)-1)=4,(LEN(F92)-1)=5),MID(F92,1+(LEN(F92)-1)-2,1)=":",ISNUMBER(VALUE(MID(F92,2,1))),IF((LEN(F92)-1)=5,ISNUMBER(VALUE(MID(F92,3,1))),TRUE),ISNUMBER(VALUE(MID(F92,1+(LEN(F92)-1)-1,1))),ISNUMBER(VALUE(MID(F92,1+(LEN(F92)-1),1))),VALUE(MID(F92,2,(LEN(F92)-1)-3))&lt;24,VALUE(MID(F92,1+(LEN(F92)-1)-1,2))&lt;60),VALUE(MID(F92,2,(LEN(F92)-1)-3))/24+VALUE(MID(F92,1+(LEN(F92)-1)-1,2))/1440,-1),IF(AND((LEN(F92)-1)&gt;=1,(LEN(F92)-1)&lt;=2,ISNUMBER(VALUE(MID(F92,2,1))),IF((LEN(F92)-1)=2,ISNUMBER(VALUE(MID(F92,3,1))),TRUE),VALUE(MID(F92,2,(LEN(F92)-1)))&lt;24),VALUE(MID(F92,2,(LEN(F92)-1)))/24,-1)),-1)))</x:f>
        <x:v>0.5833333333333334</x:v>
      </x:c>
      <x:c r="I92" s="75" t="n">
        <x:f>IF(OR(E92="",E92="В"),"",IF(OR(E92=$B$42,E92=$B$43,E92=$B$44,E92=$B$45,E92=$B$46),INDEX($F$42:$F$46,MATCH(E92,$B$42:$B$46,0)),IFERROR(IF(ISNUMBER(SEARCH(":",G92)),IF(AND(OR((LEN(G92)-1)=4,(LEN(G92)-1)=5),MID(G92,0+(LEN(G92)-1)-2,1)=":",ISNUMBER(VALUE(MID(G92,1,1))),IF((LEN(G92)-1)=5,ISNUMBER(VALUE(MID(G92,2,1))),TRUE),ISNUMBER(VALUE(MID(G92,0+(LEN(G92)-1)-1,1))),ISNUMBER(VALUE(MID(G92,0+(LEN(G92)-1),1))),VALUE(MID(G92,1,(LEN(G92)-1)-3))&lt;24,VALUE(MID(G92,0+(LEN(G92)-1)-1,2))&lt;60),VALUE(MID(G92,1,(LEN(G92)-1)-3))/24+VALUE(MID(G92,0+(LEN(G92)-1)-1,2))/1440,-1),IF(AND((LEN(G92)-1)&gt;=1,(LEN(G92)-1)&lt;=2,ISNUMBER(VALUE(MID(G92,1,1))),IF((LEN(G92)-1)=2,ISNUMBER(VALUE(MID(G92,2,1))),TRUE),VALUE(MID(G92,1,(LEN(G92)-1)))&lt;24),VALUE(MID(G92,1,(LEN(G92)-1)))/24,-1)),-1)))</x:f>
        <x:v>0.9166666666666666</x:v>
      </x:c>
      <x:c r="J92" s="76" t="n">
        <x:f>IF(OR(E92="",E92="В"),0,IF(OR(E92=$B$42,E92=$B$43,E92=$B$44,E92=$B$45,E92=$B$46),INDEX($G$42:$G$46,MATCH(E92,$B$42:$B$46,0)),$D$7))</x:f>
        <x:v>30</x:v>
      </x:c>
      <x:c r="K92" s="77" t="n">
        <x:f>IF(OR(L92="",L92="Выходной"),0,IF(L92="Готово",ROUND(24*MOD(I92-H92,1)-J92/60,10),"Проверить"))</x:f>
        <x:v>7.5</x:v>
      </x:c>
      <x:c r="L92" s="78" t="str">
        <x:f>IF(E92="","",IF(E92="В","Выходной",IF(LEN(TRIM($B$20))=0,"Нет имени",IF(COUNTIFS($B$10:$B$33,$B$20)&gt;1,"Повтор имени",IF(OR(E92=$B$42,E92=$B$43,E92=$B$44,E92=$B$45,E92=$B$46),IF(INDEX($I$42:$I$46,MATCH(E92,$B$42:$B$46,0))="Готово","Готово","Проверьте смену"),IF(OR(IFERROR(SEARCH("-",E92),0)=0,IFERROR(SEARCH("-",E92,SEARCH("-",E92)+1),0)&gt;0),"Нет кода",IF(OR(H92&lt;0,I92&lt;0),"Неверное время",IF(H92=I92,"Начало равно концу",IF(NOT(ISNUMBER($D$7)),"Проверьте перерыв",IF(OR($D$7&lt;0,$D$7&lt;&gt;INT($D$7)),"Проверьте перерыв",IF($D$7&gt;=ROUND(MOD(I92-H92,1)*1440,8),"Перерыв не меньше смены","Готово")))))))))))</x:f>
        <x:v>Готово</x:v>
      </x:c>
      <x:c r="M92" s="3"/>
    </x:row>
    <x:row r="93" ht="30" customHeight="1">
      <x:c r="A93" s="3"/>
      <x:c r="B93" s="73" t="str">
        <x:f>IF($B$20="","",$B$20)</x:f>
        <x:v>Егор</x:v>
      </x:c>
      <x:c r="C93" s="74" t="n">
        <x:f>IF(F$8="","",F$8)</x:f>
        <x:v>46351</x:v>
      </x:c>
      <x:c r="D93" s="73" t="str">
        <x:f>IF(F20="","",F20)</x:f>
        <x:v>П</x:v>
      </x:c>
      <x:c r="E93" s="73" t="str">
        <x:f>IFERROR(UPPER(CONCATENATE("",SUBSTITUTE(CONCATENATE("",SUBSTITUTE(CONCATENATE("",SUBSTITUTE(TRIM(CONCATENATE("",D93))," ","")),"–","-")),"—","-"))),CONCATENATE("",D93))</x:f>
        <x:v>П</x:v>
      </x:c>
      <x:c r="F93" s="73" t="str">
        <x:f>IFERROR(LEFT(CONCATENATE("[",E93),SEARCH("-",E93)),"")</x:f>
      </x:c>
      <x:c r="G93" s="73" t="str">
        <x:f>IFERROR(MID(CONCATENATE(E93,"]"),SEARCH("-",E93)+1,32),"")</x:f>
      </x:c>
      <x:c r="H93" s="75" t="n">
        <x:f>IF(OR(E93="",E93="В"),"",IF(OR(E93=$B$42,E93=$B$43,E93=$B$44,E93=$B$45,E93=$B$46),INDEX($E$42:$E$46,MATCH(E93,$B$42:$B$46,0)),IFERROR(IF(ISNUMBER(SEARCH(":",F93)),IF(AND(OR((LEN(F93)-1)=4,(LEN(F93)-1)=5),MID(F93,1+(LEN(F93)-1)-2,1)=":",ISNUMBER(VALUE(MID(F93,2,1))),IF((LEN(F93)-1)=5,ISNUMBER(VALUE(MID(F93,3,1))),TRUE),ISNUMBER(VALUE(MID(F93,1+(LEN(F93)-1)-1,1))),ISNUMBER(VALUE(MID(F93,1+(LEN(F93)-1),1))),VALUE(MID(F93,2,(LEN(F93)-1)-3))&lt;24,VALUE(MID(F93,1+(LEN(F93)-1)-1,2))&lt;60),VALUE(MID(F93,2,(LEN(F93)-1)-3))/24+VALUE(MID(F93,1+(LEN(F93)-1)-1,2))/1440,-1),IF(AND((LEN(F93)-1)&gt;=1,(LEN(F93)-1)&lt;=2,ISNUMBER(VALUE(MID(F93,2,1))),IF((LEN(F93)-1)=2,ISNUMBER(VALUE(MID(F93,3,1))),TRUE),VALUE(MID(F93,2,(LEN(F93)-1)))&lt;24),VALUE(MID(F93,2,(LEN(F93)-1)))/24,-1)),-1)))</x:f>
        <x:v>0.5833333333333334</x:v>
      </x:c>
      <x:c r="I93" s="75" t="n">
        <x:f>IF(OR(E93="",E93="В"),"",IF(OR(E93=$B$42,E93=$B$43,E93=$B$44,E93=$B$45,E93=$B$46),INDEX($F$42:$F$46,MATCH(E93,$B$42:$B$46,0)),IFERROR(IF(ISNUMBER(SEARCH(":",G93)),IF(AND(OR((LEN(G93)-1)=4,(LEN(G93)-1)=5),MID(G93,0+(LEN(G93)-1)-2,1)=":",ISNUMBER(VALUE(MID(G93,1,1))),IF((LEN(G93)-1)=5,ISNUMBER(VALUE(MID(G93,2,1))),TRUE),ISNUMBER(VALUE(MID(G93,0+(LEN(G93)-1)-1,1))),ISNUMBER(VALUE(MID(G93,0+(LEN(G93)-1),1))),VALUE(MID(G93,1,(LEN(G93)-1)-3))&lt;24,VALUE(MID(G93,0+(LEN(G93)-1)-1,2))&lt;60),VALUE(MID(G93,1,(LEN(G93)-1)-3))/24+VALUE(MID(G93,0+(LEN(G93)-1)-1,2))/1440,-1),IF(AND((LEN(G93)-1)&gt;=1,(LEN(G93)-1)&lt;=2,ISNUMBER(VALUE(MID(G93,1,1))),IF((LEN(G93)-1)=2,ISNUMBER(VALUE(MID(G93,2,1))),TRUE),VALUE(MID(G93,1,(LEN(G93)-1)))&lt;24),VALUE(MID(G93,1,(LEN(G93)-1)))/24,-1)),-1)))</x:f>
        <x:v>0.9166666666666666</x:v>
      </x:c>
      <x:c r="J93" s="76" t="n">
        <x:f>IF(OR(E93="",E93="В"),0,IF(OR(E93=$B$42,E93=$B$43,E93=$B$44,E93=$B$45,E93=$B$46),INDEX($G$42:$G$46,MATCH(E93,$B$42:$B$46,0)),$D$7))</x:f>
        <x:v>30</x:v>
      </x:c>
      <x:c r="K93" s="77" t="n">
        <x:f>IF(OR(L93="",L93="Выходной"),0,IF(L93="Готово",ROUND(24*MOD(I93-H93,1)-J93/60,10),"Проверить"))</x:f>
        <x:v>7.5</x:v>
      </x:c>
      <x:c r="L93" s="78" t="str">
        <x:f>IF(E93="","",IF(E93="В","Выходной",IF(LEN(TRIM($B$20))=0,"Нет имени",IF(COUNTIFS($B$10:$B$33,$B$20)&gt;1,"Повтор имени",IF(OR(E93=$B$42,E93=$B$43,E93=$B$44,E93=$B$45,E93=$B$46),IF(INDEX($I$42:$I$46,MATCH(E93,$B$42:$B$46,0))="Готово","Готово","Проверьте смену"),IF(OR(IFERROR(SEARCH("-",E93),0)=0,IFERROR(SEARCH("-",E93,SEARCH("-",E93)+1),0)&gt;0),"Нет кода",IF(OR(H93&lt;0,I93&lt;0),"Неверное время",IF(H93=I93,"Начало равно концу",IF(NOT(ISNUMBER($D$7)),"Проверьте перерыв",IF(OR($D$7&lt;0,$D$7&lt;&gt;INT($D$7)),"Проверьте перерыв",IF($D$7&gt;=ROUND(MOD(I93-H93,1)*1440,8),"Перерыв не меньше смены","Готово")))))))))))</x:f>
        <x:v>Готово</x:v>
      </x:c>
      <x:c r="M93" s="3"/>
    </x:row>
    <x:row r="94" ht="30" customHeight="1">
      <x:c r="A94" s="3"/>
      <x:c r="B94" s="73" t="str">
        <x:f>IF($B$20="","",$B$20)</x:f>
        <x:v>Егор</x:v>
      </x:c>
      <x:c r="C94" s="74" t="n">
        <x:f>IF(G$8="","",G$8)</x:f>
        <x:v>46352</x:v>
      </x:c>
      <x:c r="D94" s="73" t="str">
        <x:f>IF(G20="","",G20)</x:f>
        <x:v>П</x:v>
      </x:c>
      <x:c r="E94" s="73" t="str">
        <x:f>IFERROR(UPPER(CONCATENATE("",SUBSTITUTE(CONCATENATE("",SUBSTITUTE(CONCATENATE("",SUBSTITUTE(TRIM(CONCATENATE("",D94))," ","")),"–","-")),"—","-"))),CONCATENATE("",D94))</x:f>
        <x:v>П</x:v>
      </x:c>
      <x:c r="F94" s="73" t="str">
        <x:f>IFERROR(LEFT(CONCATENATE("[",E94),SEARCH("-",E94)),"")</x:f>
      </x:c>
      <x:c r="G94" s="73" t="str">
        <x:f>IFERROR(MID(CONCATENATE(E94,"]"),SEARCH("-",E94)+1,32),"")</x:f>
      </x:c>
      <x:c r="H94" s="75" t="n">
        <x:f>IF(OR(E94="",E94="В"),"",IF(OR(E94=$B$42,E94=$B$43,E94=$B$44,E94=$B$45,E94=$B$46),INDEX($E$42:$E$46,MATCH(E94,$B$42:$B$46,0)),IFERROR(IF(ISNUMBER(SEARCH(":",F94)),IF(AND(OR((LEN(F94)-1)=4,(LEN(F94)-1)=5),MID(F94,1+(LEN(F94)-1)-2,1)=":",ISNUMBER(VALUE(MID(F94,2,1))),IF((LEN(F94)-1)=5,ISNUMBER(VALUE(MID(F94,3,1))),TRUE),ISNUMBER(VALUE(MID(F94,1+(LEN(F94)-1)-1,1))),ISNUMBER(VALUE(MID(F94,1+(LEN(F94)-1),1))),VALUE(MID(F94,2,(LEN(F94)-1)-3))&lt;24,VALUE(MID(F94,1+(LEN(F94)-1)-1,2))&lt;60),VALUE(MID(F94,2,(LEN(F94)-1)-3))/24+VALUE(MID(F94,1+(LEN(F94)-1)-1,2))/1440,-1),IF(AND((LEN(F94)-1)&gt;=1,(LEN(F94)-1)&lt;=2,ISNUMBER(VALUE(MID(F94,2,1))),IF((LEN(F94)-1)=2,ISNUMBER(VALUE(MID(F94,3,1))),TRUE),VALUE(MID(F94,2,(LEN(F94)-1)))&lt;24),VALUE(MID(F94,2,(LEN(F94)-1)))/24,-1)),-1)))</x:f>
        <x:v>0.5833333333333334</x:v>
      </x:c>
      <x:c r="I94" s="75" t="n">
        <x:f>IF(OR(E94="",E94="В"),"",IF(OR(E94=$B$42,E94=$B$43,E94=$B$44,E94=$B$45,E94=$B$46),INDEX($F$42:$F$46,MATCH(E94,$B$42:$B$46,0)),IFERROR(IF(ISNUMBER(SEARCH(":",G94)),IF(AND(OR((LEN(G94)-1)=4,(LEN(G94)-1)=5),MID(G94,0+(LEN(G94)-1)-2,1)=":",ISNUMBER(VALUE(MID(G94,1,1))),IF((LEN(G94)-1)=5,ISNUMBER(VALUE(MID(G94,2,1))),TRUE),ISNUMBER(VALUE(MID(G94,0+(LEN(G94)-1)-1,1))),ISNUMBER(VALUE(MID(G94,0+(LEN(G94)-1),1))),VALUE(MID(G94,1,(LEN(G94)-1)-3))&lt;24,VALUE(MID(G94,0+(LEN(G94)-1)-1,2))&lt;60),VALUE(MID(G94,1,(LEN(G94)-1)-3))/24+VALUE(MID(G94,0+(LEN(G94)-1)-1,2))/1440,-1),IF(AND((LEN(G94)-1)&gt;=1,(LEN(G94)-1)&lt;=2,ISNUMBER(VALUE(MID(G94,1,1))),IF((LEN(G94)-1)=2,ISNUMBER(VALUE(MID(G94,2,1))),TRUE),VALUE(MID(G94,1,(LEN(G94)-1)))&lt;24),VALUE(MID(G94,1,(LEN(G94)-1)))/24,-1)),-1)))</x:f>
        <x:v>0.9166666666666666</x:v>
      </x:c>
      <x:c r="J94" s="76" t="n">
        <x:f>IF(OR(E94="",E94="В"),0,IF(OR(E94=$B$42,E94=$B$43,E94=$B$44,E94=$B$45,E94=$B$46),INDEX($G$42:$G$46,MATCH(E94,$B$42:$B$46,0)),$D$7))</x:f>
        <x:v>30</x:v>
      </x:c>
      <x:c r="K94" s="77" t="n">
        <x:f>IF(OR(L94="",L94="Выходной"),0,IF(L94="Готово",ROUND(24*MOD(I94-H94,1)-J94/60,10),"Проверить"))</x:f>
        <x:v>7.5</x:v>
      </x:c>
      <x:c r="L94" s="78" t="str">
        <x:f>IF(E94="","",IF(E94="В","Выходной",IF(LEN(TRIM($B$20))=0,"Нет имени",IF(COUNTIFS($B$10:$B$33,$B$20)&gt;1,"Повтор имени",IF(OR(E94=$B$42,E94=$B$43,E94=$B$44,E94=$B$45,E94=$B$46),IF(INDEX($I$42:$I$46,MATCH(E94,$B$42:$B$46,0))="Готово","Готово","Проверьте смену"),IF(OR(IFERROR(SEARCH("-",E94),0)=0,IFERROR(SEARCH("-",E94,SEARCH("-",E94)+1),0)&gt;0),"Нет кода",IF(OR(H94&lt;0,I94&lt;0),"Неверное время",IF(H94=I94,"Начало равно концу",IF(NOT(ISNUMBER($D$7)),"Проверьте перерыв",IF(OR($D$7&lt;0,$D$7&lt;&gt;INT($D$7)),"Проверьте перерыв",IF($D$7&gt;=ROUND(MOD(I94-H94,1)*1440,8),"Перерыв не меньше смены","Готово")))))))))))</x:f>
        <x:v>Готово</x:v>
      </x:c>
      <x:c r="M94" s="3"/>
    </x:row>
    <x:row r="95" ht="30" customHeight="1">
      <x:c r="A95" s="3"/>
      <x:c r="B95" s="73" t="str">
        <x:f>IF($B$20="","",$B$20)</x:f>
        <x:v>Егор</x:v>
      </x:c>
      <x:c r="C95" s="74" t="n">
        <x:f>IF(H$8="","",H$8)</x:f>
        <x:v>46353</x:v>
      </x:c>
      <x:c r="D95" s="73" t="str">
        <x:f>IF(H20="","",H20)</x:f>
        <x:v>П</x:v>
      </x:c>
      <x:c r="E95" s="73" t="str">
        <x:f>IFERROR(UPPER(CONCATENATE("",SUBSTITUTE(CONCATENATE("",SUBSTITUTE(CONCATENATE("",SUBSTITUTE(TRIM(CONCATENATE("",D95))," ","")),"–","-")),"—","-"))),CONCATENATE("",D95))</x:f>
        <x:v>П</x:v>
      </x:c>
      <x:c r="F95" s="73" t="str">
        <x:f>IFERROR(LEFT(CONCATENATE("[",E95),SEARCH("-",E95)),"")</x:f>
      </x:c>
      <x:c r="G95" s="73" t="str">
        <x:f>IFERROR(MID(CONCATENATE(E95,"]"),SEARCH("-",E95)+1,32),"")</x:f>
      </x:c>
      <x:c r="H95" s="75" t="n">
        <x:f>IF(OR(E95="",E95="В"),"",IF(OR(E95=$B$42,E95=$B$43,E95=$B$44,E95=$B$45,E95=$B$46),INDEX($E$42:$E$46,MATCH(E95,$B$42:$B$46,0)),IFERROR(IF(ISNUMBER(SEARCH(":",F95)),IF(AND(OR((LEN(F95)-1)=4,(LEN(F95)-1)=5),MID(F95,1+(LEN(F95)-1)-2,1)=":",ISNUMBER(VALUE(MID(F95,2,1))),IF((LEN(F95)-1)=5,ISNUMBER(VALUE(MID(F95,3,1))),TRUE),ISNUMBER(VALUE(MID(F95,1+(LEN(F95)-1)-1,1))),ISNUMBER(VALUE(MID(F95,1+(LEN(F95)-1),1))),VALUE(MID(F95,2,(LEN(F95)-1)-3))&lt;24,VALUE(MID(F95,1+(LEN(F95)-1)-1,2))&lt;60),VALUE(MID(F95,2,(LEN(F95)-1)-3))/24+VALUE(MID(F95,1+(LEN(F95)-1)-1,2))/1440,-1),IF(AND((LEN(F95)-1)&gt;=1,(LEN(F95)-1)&lt;=2,ISNUMBER(VALUE(MID(F95,2,1))),IF((LEN(F95)-1)=2,ISNUMBER(VALUE(MID(F95,3,1))),TRUE),VALUE(MID(F95,2,(LEN(F95)-1)))&lt;24),VALUE(MID(F95,2,(LEN(F95)-1)))/24,-1)),-1)))</x:f>
        <x:v>0.5833333333333334</x:v>
      </x:c>
      <x:c r="I95" s="75" t="n">
        <x:f>IF(OR(E95="",E95="В"),"",IF(OR(E95=$B$42,E95=$B$43,E95=$B$44,E95=$B$45,E95=$B$46),INDEX($F$42:$F$46,MATCH(E95,$B$42:$B$46,0)),IFERROR(IF(ISNUMBER(SEARCH(":",G95)),IF(AND(OR((LEN(G95)-1)=4,(LEN(G95)-1)=5),MID(G95,0+(LEN(G95)-1)-2,1)=":",ISNUMBER(VALUE(MID(G95,1,1))),IF((LEN(G95)-1)=5,ISNUMBER(VALUE(MID(G95,2,1))),TRUE),ISNUMBER(VALUE(MID(G95,0+(LEN(G95)-1)-1,1))),ISNUMBER(VALUE(MID(G95,0+(LEN(G95)-1),1))),VALUE(MID(G95,1,(LEN(G95)-1)-3))&lt;24,VALUE(MID(G95,0+(LEN(G95)-1)-1,2))&lt;60),VALUE(MID(G95,1,(LEN(G95)-1)-3))/24+VALUE(MID(G95,0+(LEN(G95)-1)-1,2))/1440,-1),IF(AND((LEN(G95)-1)&gt;=1,(LEN(G95)-1)&lt;=2,ISNUMBER(VALUE(MID(G95,1,1))),IF((LEN(G95)-1)=2,ISNUMBER(VALUE(MID(G95,2,1))),TRUE),VALUE(MID(G95,1,(LEN(G95)-1)))&lt;24),VALUE(MID(G95,1,(LEN(G95)-1)))/24,-1)),-1)))</x:f>
        <x:v>0.9166666666666666</x:v>
      </x:c>
      <x:c r="J95" s="76" t="n">
        <x:f>IF(OR(E95="",E95="В"),0,IF(OR(E95=$B$42,E95=$B$43,E95=$B$44,E95=$B$45,E95=$B$46),INDEX($G$42:$G$46,MATCH(E95,$B$42:$B$46,0)),$D$7))</x:f>
        <x:v>30</x:v>
      </x:c>
      <x:c r="K95" s="77" t="n">
        <x:f>IF(OR(L95="",L95="Выходной"),0,IF(L95="Готово",ROUND(24*MOD(I95-H95,1)-J95/60,10),"Проверить"))</x:f>
        <x:v>7.5</x:v>
      </x:c>
      <x:c r="L95" s="78" t="str">
        <x:f>IF(E95="","",IF(E95="В","Выходной",IF(LEN(TRIM($B$20))=0,"Нет имени",IF(COUNTIFS($B$10:$B$33,$B$20)&gt;1,"Повтор имени",IF(OR(E95=$B$42,E95=$B$43,E95=$B$44,E95=$B$45,E95=$B$46),IF(INDEX($I$42:$I$46,MATCH(E95,$B$42:$B$46,0))="Готово","Готово","Проверьте смену"),IF(OR(IFERROR(SEARCH("-",E95),0)=0,IFERROR(SEARCH("-",E95,SEARCH("-",E95)+1),0)&gt;0),"Нет кода",IF(OR(H95&lt;0,I95&lt;0),"Неверное время",IF(H95=I95,"Начало равно концу",IF(NOT(ISNUMBER($D$7)),"Проверьте перерыв",IF(OR($D$7&lt;0,$D$7&lt;&gt;INT($D$7)),"Проверьте перерыв",IF($D$7&gt;=ROUND(MOD(I95-H95,1)*1440,8),"Перерыв не меньше смены","Готово")))))))))))</x:f>
        <x:v>Готово</x:v>
      </x:c>
      <x:c r="M95" s="3"/>
    </x:row>
    <x:row r="96" ht="30" customHeight="1">
      <x:c r="A96" s="3"/>
      <x:c r="B96" s="73" t="str">
        <x:f>IF($B$20="","",$B$20)</x:f>
        <x:v>Егор</x:v>
      </x:c>
      <x:c r="C96" s="74" t="n">
        <x:f>IF(I$8="","",I$8)</x:f>
        <x:v>46354</x:v>
      </x:c>
      <x:c r="D96" s="73" t="str">
        <x:f>IF(I20="","",I20)</x:f>
        <x:v>П</x:v>
      </x:c>
      <x:c r="E96" s="73" t="str">
        <x:f>IFERROR(UPPER(CONCATENATE("",SUBSTITUTE(CONCATENATE("",SUBSTITUTE(CONCATENATE("",SUBSTITUTE(TRIM(CONCATENATE("",D96))," ","")),"–","-")),"—","-"))),CONCATENATE("",D96))</x:f>
        <x:v>П</x:v>
      </x:c>
      <x:c r="F96" s="73" t="str">
        <x:f>IFERROR(LEFT(CONCATENATE("[",E96),SEARCH("-",E96)),"")</x:f>
      </x:c>
      <x:c r="G96" s="73" t="str">
        <x:f>IFERROR(MID(CONCATENATE(E96,"]"),SEARCH("-",E96)+1,32),"")</x:f>
      </x:c>
      <x:c r="H96" s="75" t="n">
        <x:f>IF(OR(E96="",E96="В"),"",IF(OR(E96=$B$42,E96=$B$43,E96=$B$44,E96=$B$45,E96=$B$46),INDEX($E$42:$E$46,MATCH(E96,$B$42:$B$46,0)),IFERROR(IF(ISNUMBER(SEARCH(":",F96)),IF(AND(OR((LEN(F96)-1)=4,(LEN(F96)-1)=5),MID(F96,1+(LEN(F96)-1)-2,1)=":",ISNUMBER(VALUE(MID(F96,2,1))),IF((LEN(F96)-1)=5,ISNUMBER(VALUE(MID(F96,3,1))),TRUE),ISNUMBER(VALUE(MID(F96,1+(LEN(F96)-1)-1,1))),ISNUMBER(VALUE(MID(F96,1+(LEN(F96)-1),1))),VALUE(MID(F96,2,(LEN(F96)-1)-3))&lt;24,VALUE(MID(F96,1+(LEN(F96)-1)-1,2))&lt;60),VALUE(MID(F96,2,(LEN(F96)-1)-3))/24+VALUE(MID(F96,1+(LEN(F96)-1)-1,2))/1440,-1),IF(AND((LEN(F96)-1)&gt;=1,(LEN(F96)-1)&lt;=2,ISNUMBER(VALUE(MID(F96,2,1))),IF((LEN(F96)-1)=2,ISNUMBER(VALUE(MID(F96,3,1))),TRUE),VALUE(MID(F96,2,(LEN(F96)-1)))&lt;24),VALUE(MID(F96,2,(LEN(F96)-1)))/24,-1)),-1)))</x:f>
        <x:v>0.5833333333333334</x:v>
      </x:c>
      <x:c r="I96" s="75" t="n">
        <x:f>IF(OR(E96="",E96="В"),"",IF(OR(E96=$B$42,E96=$B$43,E96=$B$44,E96=$B$45,E96=$B$46),INDEX($F$42:$F$46,MATCH(E96,$B$42:$B$46,0)),IFERROR(IF(ISNUMBER(SEARCH(":",G96)),IF(AND(OR((LEN(G96)-1)=4,(LEN(G96)-1)=5),MID(G96,0+(LEN(G96)-1)-2,1)=":",ISNUMBER(VALUE(MID(G96,1,1))),IF((LEN(G96)-1)=5,ISNUMBER(VALUE(MID(G96,2,1))),TRUE),ISNUMBER(VALUE(MID(G96,0+(LEN(G96)-1)-1,1))),ISNUMBER(VALUE(MID(G96,0+(LEN(G96)-1),1))),VALUE(MID(G96,1,(LEN(G96)-1)-3))&lt;24,VALUE(MID(G96,0+(LEN(G96)-1)-1,2))&lt;60),VALUE(MID(G96,1,(LEN(G96)-1)-3))/24+VALUE(MID(G96,0+(LEN(G96)-1)-1,2))/1440,-1),IF(AND((LEN(G96)-1)&gt;=1,(LEN(G96)-1)&lt;=2,ISNUMBER(VALUE(MID(G96,1,1))),IF((LEN(G96)-1)=2,ISNUMBER(VALUE(MID(G96,2,1))),TRUE),VALUE(MID(G96,1,(LEN(G96)-1)))&lt;24),VALUE(MID(G96,1,(LEN(G96)-1)))/24,-1)),-1)))</x:f>
        <x:v>0.9166666666666666</x:v>
      </x:c>
      <x:c r="J96" s="76" t="n">
        <x:f>IF(OR(E96="",E96="В"),0,IF(OR(E96=$B$42,E96=$B$43,E96=$B$44,E96=$B$45,E96=$B$46),INDEX($G$42:$G$46,MATCH(E96,$B$42:$B$46,0)),$D$7))</x:f>
        <x:v>30</x:v>
      </x:c>
      <x:c r="K96" s="77" t="n">
        <x:f>IF(OR(L96="",L96="Выходной"),0,IF(L96="Готово",ROUND(24*MOD(I96-H96,1)-J96/60,10),"Проверить"))</x:f>
        <x:v>7.5</x:v>
      </x:c>
      <x:c r="L96" s="78" t="str">
        <x:f>IF(E96="","",IF(E96="В","Выходной",IF(LEN(TRIM($B$20))=0,"Нет имени",IF(COUNTIFS($B$10:$B$33,$B$20)&gt;1,"Повтор имени",IF(OR(E96=$B$42,E96=$B$43,E96=$B$44,E96=$B$45,E96=$B$46),IF(INDEX($I$42:$I$46,MATCH(E96,$B$42:$B$46,0))="Готово","Готово","Проверьте смену"),IF(OR(IFERROR(SEARCH("-",E96),0)=0,IFERROR(SEARCH("-",E96,SEARCH("-",E96)+1),0)&gt;0),"Нет кода",IF(OR(H96&lt;0,I96&lt;0),"Неверное время",IF(H96=I96,"Начало равно концу",IF(NOT(ISNUMBER($D$7)),"Проверьте перерыв",IF(OR($D$7&lt;0,$D$7&lt;&gt;INT($D$7)),"Проверьте перерыв",IF($D$7&gt;=ROUND(MOD(I96-H96,1)*1440,8),"Перерыв не меньше смены","Готово")))))))))))</x:f>
        <x:v>Готово</x:v>
      </x:c>
      <x:c r="M96" s="3"/>
    </x:row>
    <x:row r="97" ht="30" customHeight="1">
      <x:c r="A97" s="3"/>
      <x:c r="B97" s="73" t="str">
        <x:f>IF($B$20="","",$B$20)</x:f>
        <x:v>Егор</x:v>
      </x:c>
      <x:c r="C97" s="74" t="n">
        <x:f>IF(J$8="","",J$8)</x:f>
        <x:v>46355</x:v>
      </x:c>
      <x:c r="D97" s="73" t="str">
        <x:f>IF(J20="","",J20)</x:f>
        <x:v>В</x:v>
      </x:c>
      <x:c r="E97" s="73" t="str">
        <x:f>IFERROR(UPPER(CONCATENATE("",SUBSTITUTE(CONCATENATE("",SUBSTITUTE(CONCATENATE("",SUBSTITUTE(TRIM(CONCATENATE("",D97))," ","")),"–","-")),"—","-"))),CONCATENATE("",D97))</x:f>
        <x:v>В</x:v>
      </x:c>
      <x:c r="F97" s="73" t="str">
        <x:f>IFERROR(LEFT(CONCATENATE("[",E97),SEARCH("-",E97)),"")</x:f>
      </x:c>
      <x:c r="G97" s="73" t="str">
        <x:f>IFERROR(MID(CONCATENATE(E97,"]"),SEARCH("-",E97)+1,32),"")</x:f>
      </x:c>
      <x:c r="H97" s="75" t="str">
        <x:f>IF(OR(E97="",E97="В"),"",IF(OR(E97=$B$42,E97=$B$43,E97=$B$44,E97=$B$45,E97=$B$46),INDEX($E$42:$E$46,MATCH(E97,$B$42:$B$46,0)),IFERROR(IF(ISNUMBER(SEARCH(":",F97)),IF(AND(OR((LEN(F97)-1)=4,(LEN(F97)-1)=5),MID(F97,1+(LEN(F97)-1)-2,1)=":",ISNUMBER(VALUE(MID(F97,2,1))),IF((LEN(F97)-1)=5,ISNUMBER(VALUE(MID(F97,3,1))),TRUE),ISNUMBER(VALUE(MID(F97,1+(LEN(F97)-1)-1,1))),ISNUMBER(VALUE(MID(F97,1+(LEN(F97)-1),1))),VALUE(MID(F97,2,(LEN(F97)-1)-3))&lt;24,VALUE(MID(F97,1+(LEN(F97)-1)-1,2))&lt;60),VALUE(MID(F97,2,(LEN(F97)-1)-3))/24+VALUE(MID(F97,1+(LEN(F97)-1)-1,2))/1440,-1),IF(AND((LEN(F97)-1)&gt;=1,(LEN(F97)-1)&lt;=2,ISNUMBER(VALUE(MID(F97,2,1))),IF((LEN(F97)-1)=2,ISNUMBER(VALUE(MID(F97,3,1))),TRUE),VALUE(MID(F97,2,(LEN(F97)-1)))&lt;24),VALUE(MID(F97,2,(LEN(F97)-1)))/24,-1)),-1)))</x:f>
      </x:c>
      <x:c r="I97" s="75" t="str">
        <x:f>IF(OR(E97="",E97="В"),"",IF(OR(E97=$B$42,E97=$B$43,E97=$B$44,E97=$B$45,E97=$B$46),INDEX($F$42:$F$46,MATCH(E97,$B$42:$B$46,0)),IFERROR(IF(ISNUMBER(SEARCH(":",G97)),IF(AND(OR((LEN(G97)-1)=4,(LEN(G97)-1)=5),MID(G97,0+(LEN(G97)-1)-2,1)=":",ISNUMBER(VALUE(MID(G97,1,1))),IF((LEN(G97)-1)=5,ISNUMBER(VALUE(MID(G97,2,1))),TRUE),ISNUMBER(VALUE(MID(G97,0+(LEN(G97)-1)-1,1))),ISNUMBER(VALUE(MID(G97,0+(LEN(G97)-1),1))),VALUE(MID(G97,1,(LEN(G97)-1)-3))&lt;24,VALUE(MID(G97,0+(LEN(G97)-1)-1,2))&lt;60),VALUE(MID(G97,1,(LEN(G97)-1)-3))/24+VALUE(MID(G97,0+(LEN(G97)-1)-1,2))/1440,-1),IF(AND((LEN(G97)-1)&gt;=1,(LEN(G97)-1)&lt;=2,ISNUMBER(VALUE(MID(G97,1,1))),IF((LEN(G97)-1)=2,ISNUMBER(VALUE(MID(G97,2,1))),TRUE),VALUE(MID(G97,1,(LEN(G97)-1)))&lt;24),VALUE(MID(G97,1,(LEN(G97)-1)))/24,-1)),-1)))</x:f>
      </x:c>
      <x:c r="J97" s="76" t="n">
        <x:f>IF(OR(E97="",E97="В"),0,IF(OR(E97=$B$42,E97=$B$43,E97=$B$44,E97=$B$45,E97=$B$46),INDEX($G$42:$G$46,MATCH(E97,$B$42:$B$46,0)),$D$7))</x:f>
        <x:v>0</x:v>
      </x:c>
      <x:c r="K97" s="77" t="n">
        <x:f>IF(OR(L97="",L97="Выходной"),0,IF(L97="Готово",ROUND(24*MOD(I97-H97,1)-J97/60,10),"Проверить"))</x:f>
        <x:v>0</x:v>
      </x:c>
      <x:c r="L97" s="78" t="str">
        <x:f>IF(E97="","",IF(E97="В","Выходной",IF(LEN(TRIM($B$20))=0,"Нет имени",IF(COUNTIFS($B$10:$B$33,$B$20)&gt;1,"Повтор имени",IF(OR(E97=$B$42,E97=$B$43,E97=$B$44,E97=$B$45,E97=$B$46),IF(INDEX($I$42:$I$46,MATCH(E97,$B$42:$B$46,0))="Готово","Готово","Проверьте смену"),IF(OR(IFERROR(SEARCH("-",E97),0)=0,IFERROR(SEARCH("-",E97,SEARCH("-",E97)+1),0)&gt;0),"Нет кода",IF(OR(H97&lt;0,I97&lt;0),"Неверное время",IF(H97=I97,"Начало равно концу",IF(NOT(ISNUMBER($D$7)),"Проверьте перерыв",IF(OR($D$7&lt;0,$D$7&lt;&gt;INT($D$7)),"Проверьте перерыв",IF($D$7&gt;=ROUND(MOD(I97-H97,1)*1440,8),"Перерыв не меньше смены","Готово")))))))))))</x:f>
        <x:v>Выходной</x:v>
      </x:c>
      <x:c r="M97" s="3"/>
    </x:row>
    <x:row r="98" ht="30" customHeight="1">
      <x:c r="A98" s="3"/>
      <x:c r="B98" s="73" t="str">
        <x:f>IF($B$22="","",$B$22)</x:f>
      </x:c>
      <x:c r="C98" s="74" t="n">
        <x:f>IF(D$8="","",D$8)</x:f>
        <x:v>46349</x:v>
      </x:c>
      <x:c r="D98" s="73" t="str">
        <x:f>IF(D22="","",D22)</x:f>
      </x:c>
      <x:c r="E98" s="73" t="str">
        <x:f>IFERROR(UPPER(CONCATENATE("",SUBSTITUTE(CONCATENATE("",SUBSTITUTE(CONCATENATE("",SUBSTITUTE(TRIM(CONCATENATE("",D98))," ","")),"–","-")),"—","-"))),CONCATENATE("",D98))</x:f>
      </x:c>
      <x:c r="F98" s="73" t="str">
        <x:f>IFERROR(LEFT(CONCATENATE("[",E98),SEARCH("-",E98)),"")</x:f>
      </x:c>
      <x:c r="G98" s="73" t="str">
        <x:f>IFERROR(MID(CONCATENATE(E98,"]"),SEARCH("-",E98)+1,32),"")</x:f>
      </x:c>
      <x:c r="H98" s="75" t="str">
        <x:f>IF(OR(E98="",E98="В"),"",IF(OR(E98=$B$42,E98=$B$43,E98=$B$44,E98=$B$45,E98=$B$46),INDEX($E$42:$E$46,MATCH(E98,$B$42:$B$46,0)),IFERROR(IF(ISNUMBER(SEARCH(":",F98)),IF(AND(OR((LEN(F98)-1)=4,(LEN(F98)-1)=5),MID(F98,1+(LEN(F98)-1)-2,1)=":",ISNUMBER(VALUE(MID(F98,2,1))),IF((LEN(F98)-1)=5,ISNUMBER(VALUE(MID(F98,3,1))),TRUE),ISNUMBER(VALUE(MID(F98,1+(LEN(F98)-1)-1,1))),ISNUMBER(VALUE(MID(F98,1+(LEN(F98)-1),1))),VALUE(MID(F98,2,(LEN(F98)-1)-3))&lt;24,VALUE(MID(F98,1+(LEN(F98)-1)-1,2))&lt;60),VALUE(MID(F98,2,(LEN(F98)-1)-3))/24+VALUE(MID(F98,1+(LEN(F98)-1)-1,2))/1440,-1),IF(AND((LEN(F98)-1)&gt;=1,(LEN(F98)-1)&lt;=2,ISNUMBER(VALUE(MID(F98,2,1))),IF((LEN(F98)-1)=2,ISNUMBER(VALUE(MID(F98,3,1))),TRUE),VALUE(MID(F98,2,(LEN(F98)-1)))&lt;24),VALUE(MID(F98,2,(LEN(F98)-1)))/24,-1)),-1)))</x:f>
      </x:c>
      <x:c r="I98" s="75" t="str">
        <x:f>IF(OR(E98="",E98="В"),"",IF(OR(E98=$B$42,E98=$B$43,E98=$B$44,E98=$B$45,E98=$B$46),INDEX($F$42:$F$46,MATCH(E98,$B$42:$B$46,0)),IFERROR(IF(ISNUMBER(SEARCH(":",G98)),IF(AND(OR((LEN(G98)-1)=4,(LEN(G98)-1)=5),MID(G98,0+(LEN(G98)-1)-2,1)=":",ISNUMBER(VALUE(MID(G98,1,1))),IF((LEN(G98)-1)=5,ISNUMBER(VALUE(MID(G98,2,1))),TRUE),ISNUMBER(VALUE(MID(G98,0+(LEN(G98)-1)-1,1))),ISNUMBER(VALUE(MID(G98,0+(LEN(G98)-1),1))),VALUE(MID(G98,1,(LEN(G98)-1)-3))&lt;24,VALUE(MID(G98,0+(LEN(G98)-1)-1,2))&lt;60),VALUE(MID(G98,1,(LEN(G98)-1)-3))/24+VALUE(MID(G98,0+(LEN(G98)-1)-1,2))/1440,-1),IF(AND((LEN(G98)-1)&gt;=1,(LEN(G98)-1)&lt;=2,ISNUMBER(VALUE(MID(G98,1,1))),IF((LEN(G98)-1)=2,ISNUMBER(VALUE(MID(G98,2,1))),TRUE),VALUE(MID(G98,1,(LEN(G98)-1)))&lt;24),VALUE(MID(G98,1,(LEN(G98)-1)))/24,-1)),-1)))</x:f>
      </x:c>
      <x:c r="J98" s="76" t="n">
        <x:f>IF(OR(E98="",E98="В"),0,IF(OR(E98=$B$42,E98=$B$43,E98=$B$44,E98=$B$45,E98=$B$46),INDEX($G$42:$G$46,MATCH(E98,$B$42:$B$46,0)),$D$7))</x:f>
        <x:v>0</x:v>
      </x:c>
      <x:c r="K98" s="77" t="n">
        <x:f>IF(OR(L98="",L98="Выходной"),0,IF(L98="Готово",ROUND(24*MOD(I98-H98,1)-J98/60,10),"Проверить"))</x:f>
        <x:v>0</x:v>
      </x:c>
      <x:c r="L98" s="78" t="str">
        <x:f>IF(E98="","",IF(E98="В","Выходной",IF(LEN(TRIM($B$22))=0,"Нет имени",IF(COUNTIFS($B$10:$B$33,$B$22)&gt;1,"Повтор имени",IF(OR(E98=$B$42,E98=$B$43,E98=$B$44,E98=$B$45,E98=$B$46),IF(INDEX($I$42:$I$46,MATCH(E98,$B$42:$B$46,0))="Готово","Готово","Проверьте смену"),IF(OR(IFERROR(SEARCH("-",E98),0)=0,IFERROR(SEARCH("-",E98,SEARCH("-",E98)+1),0)&gt;0),"Нет кода",IF(OR(H98&lt;0,I98&lt;0),"Неверное время",IF(H98=I98,"Начало равно концу",IF(NOT(ISNUMBER($D$7)),"Проверьте перерыв",IF(OR($D$7&lt;0,$D$7&lt;&gt;INT($D$7)),"Проверьте перерыв",IF($D$7&gt;=ROUND(MOD(I98-H98,1)*1440,8),"Перерыв не меньше смены","Готово")))))))))))</x:f>
      </x:c>
      <x:c r="M98" s="3"/>
    </x:row>
    <x:row r="99" ht="30" customHeight="1">
      <x:c r="A99" s="3"/>
      <x:c r="B99" s="73" t="str">
        <x:f>IF($B$22="","",$B$22)</x:f>
      </x:c>
      <x:c r="C99" s="74" t="n">
        <x:f>IF(E$8="","",E$8)</x:f>
        <x:v>46350</x:v>
      </x:c>
      <x:c r="D99" s="73" t="str">
        <x:f>IF(E22="","",E22)</x:f>
      </x:c>
      <x:c r="E99" s="73" t="str">
        <x:f>IFERROR(UPPER(CONCATENATE("",SUBSTITUTE(CONCATENATE("",SUBSTITUTE(CONCATENATE("",SUBSTITUTE(TRIM(CONCATENATE("",D99))," ","")),"–","-")),"—","-"))),CONCATENATE("",D99))</x:f>
      </x:c>
      <x:c r="F99" s="73" t="str">
        <x:f>IFERROR(LEFT(CONCATENATE("[",E99),SEARCH("-",E99)),"")</x:f>
      </x:c>
      <x:c r="G99" s="73" t="str">
        <x:f>IFERROR(MID(CONCATENATE(E99,"]"),SEARCH("-",E99)+1,32),"")</x:f>
      </x:c>
      <x:c r="H99" s="75" t="str">
        <x:f>IF(OR(E99="",E99="В"),"",IF(OR(E99=$B$42,E99=$B$43,E99=$B$44,E99=$B$45,E99=$B$46),INDEX($E$42:$E$46,MATCH(E99,$B$42:$B$46,0)),IFERROR(IF(ISNUMBER(SEARCH(":",F99)),IF(AND(OR((LEN(F99)-1)=4,(LEN(F99)-1)=5),MID(F99,1+(LEN(F99)-1)-2,1)=":",ISNUMBER(VALUE(MID(F99,2,1))),IF((LEN(F99)-1)=5,ISNUMBER(VALUE(MID(F99,3,1))),TRUE),ISNUMBER(VALUE(MID(F99,1+(LEN(F99)-1)-1,1))),ISNUMBER(VALUE(MID(F99,1+(LEN(F99)-1),1))),VALUE(MID(F99,2,(LEN(F99)-1)-3))&lt;24,VALUE(MID(F99,1+(LEN(F99)-1)-1,2))&lt;60),VALUE(MID(F99,2,(LEN(F99)-1)-3))/24+VALUE(MID(F99,1+(LEN(F99)-1)-1,2))/1440,-1),IF(AND((LEN(F99)-1)&gt;=1,(LEN(F99)-1)&lt;=2,ISNUMBER(VALUE(MID(F99,2,1))),IF((LEN(F99)-1)=2,ISNUMBER(VALUE(MID(F99,3,1))),TRUE),VALUE(MID(F99,2,(LEN(F99)-1)))&lt;24),VALUE(MID(F99,2,(LEN(F99)-1)))/24,-1)),-1)))</x:f>
      </x:c>
      <x:c r="I99" s="75" t="str">
        <x:f>IF(OR(E99="",E99="В"),"",IF(OR(E99=$B$42,E99=$B$43,E99=$B$44,E99=$B$45,E99=$B$46),INDEX($F$42:$F$46,MATCH(E99,$B$42:$B$46,0)),IFERROR(IF(ISNUMBER(SEARCH(":",G99)),IF(AND(OR((LEN(G99)-1)=4,(LEN(G99)-1)=5),MID(G99,0+(LEN(G99)-1)-2,1)=":",ISNUMBER(VALUE(MID(G99,1,1))),IF((LEN(G99)-1)=5,ISNUMBER(VALUE(MID(G99,2,1))),TRUE),ISNUMBER(VALUE(MID(G99,0+(LEN(G99)-1)-1,1))),ISNUMBER(VALUE(MID(G99,0+(LEN(G99)-1),1))),VALUE(MID(G99,1,(LEN(G99)-1)-3))&lt;24,VALUE(MID(G99,0+(LEN(G99)-1)-1,2))&lt;60),VALUE(MID(G99,1,(LEN(G99)-1)-3))/24+VALUE(MID(G99,0+(LEN(G99)-1)-1,2))/1440,-1),IF(AND((LEN(G99)-1)&gt;=1,(LEN(G99)-1)&lt;=2,ISNUMBER(VALUE(MID(G99,1,1))),IF((LEN(G99)-1)=2,ISNUMBER(VALUE(MID(G99,2,1))),TRUE),VALUE(MID(G99,1,(LEN(G99)-1)))&lt;24),VALUE(MID(G99,1,(LEN(G99)-1)))/24,-1)),-1)))</x:f>
      </x:c>
      <x:c r="J99" s="76" t="n">
        <x:f>IF(OR(E99="",E99="В"),0,IF(OR(E99=$B$42,E99=$B$43,E99=$B$44,E99=$B$45,E99=$B$46),INDEX($G$42:$G$46,MATCH(E99,$B$42:$B$46,0)),$D$7))</x:f>
        <x:v>0</x:v>
      </x:c>
      <x:c r="K99" s="77" t="n">
        <x:f>IF(OR(L99="",L99="Выходной"),0,IF(L99="Готово",ROUND(24*MOD(I99-H99,1)-J99/60,10),"Проверить"))</x:f>
        <x:v>0</x:v>
      </x:c>
      <x:c r="L99" s="78" t="str">
        <x:f>IF(E99="","",IF(E99="В","Выходной",IF(LEN(TRIM($B$22))=0,"Нет имени",IF(COUNTIFS($B$10:$B$33,$B$22)&gt;1,"Повтор имени",IF(OR(E99=$B$42,E99=$B$43,E99=$B$44,E99=$B$45,E99=$B$46),IF(INDEX($I$42:$I$46,MATCH(E99,$B$42:$B$46,0))="Готово","Готово","Проверьте смену"),IF(OR(IFERROR(SEARCH("-",E99),0)=0,IFERROR(SEARCH("-",E99,SEARCH("-",E99)+1),0)&gt;0),"Нет кода",IF(OR(H99&lt;0,I99&lt;0),"Неверное время",IF(H99=I99,"Начало равно концу",IF(NOT(ISNUMBER($D$7)),"Проверьте перерыв",IF(OR($D$7&lt;0,$D$7&lt;&gt;INT($D$7)),"Проверьте перерыв",IF($D$7&gt;=ROUND(MOD(I99-H99,1)*1440,8),"Перерыв не меньше смены","Готово")))))))))))</x:f>
      </x:c>
      <x:c r="M99" s="3"/>
    </x:row>
    <x:row r="100" ht="30" customHeight="1">
      <x:c r="A100" s="3"/>
      <x:c r="B100" s="73" t="str">
        <x:f>IF($B$22="","",$B$22)</x:f>
      </x:c>
      <x:c r="C100" s="74" t="n">
        <x:f>IF(F$8="","",F$8)</x:f>
        <x:v>46351</x:v>
      </x:c>
      <x:c r="D100" s="73" t="str">
        <x:f>IF(F22="","",F22)</x:f>
      </x:c>
      <x:c r="E100" s="73" t="str">
        <x:f>IFERROR(UPPER(CONCATENATE("",SUBSTITUTE(CONCATENATE("",SUBSTITUTE(CONCATENATE("",SUBSTITUTE(TRIM(CONCATENATE("",D100))," ","")),"–","-")),"—","-"))),CONCATENATE("",D100))</x:f>
      </x:c>
      <x:c r="F100" s="73" t="str">
        <x:f>IFERROR(LEFT(CONCATENATE("[",E100),SEARCH("-",E100)),"")</x:f>
      </x:c>
      <x:c r="G100" s="73" t="str">
        <x:f>IFERROR(MID(CONCATENATE(E100,"]"),SEARCH("-",E100)+1,32),"")</x:f>
      </x:c>
      <x:c r="H100" s="75" t="str">
        <x:f>IF(OR(E100="",E100="В"),"",IF(OR(E100=$B$42,E100=$B$43,E100=$B$44,E100=$B$45,E100=$B$46),INDEX($E$42:$E$46,MATCH(E100,$B$42:$B$46,0)),IFERROR(IF(ISNUMBER(SEARCH(":",F100)),IF(AND(OR((LEN(F100)-1)=4,(LEN(F100)-1)=5),MID(F100,1+(LEN(F100)-1)-2,1)=":",ISNUMBER(VALUE(MID(F100,2,1))),IF((LEN(F100)-1)=5,ISNUMBER(VALUE(MID(F100,3,1))),TRUE),ISNUMBER(VALUE(MID(F100,1+(LEN(F100)-1)-1,1))),ISNUMBER(VALUE(MID(F100,1+(LEN(F100)-1),1))),VALUE(MID(F100,2,(LEN(F100)-1)-3))&lt;24,VALUE(MID(F100,1+(LEN(F100)-1)-1,2))&lt;60),VALUE(MID(F100,2,(LEN(F100)-1)-3))/24+VALUE(MID(F100,1+(LEN(F100)-1)-1,2))/1440,-1),IF(AND((LEN(F100)-1)&gt;=1,(LEN(F100)-1)&lt;=2,ISNUMBER(VALUE(MID(F100,2,1))),IF((LEN(F100)-1)=2,ISNUMBER(VALUE(MID(F100,3,1))),TRUE),VALUE(MID(F100,2,(LEN(F100)-1)))&lt;24),VALUE(MID(F100,2,(LEN(F100)-1)))/24,-1)),-1)))</x:f>
      </x:c>
      <x:c r="I100" s="75" t="str">
        <x:f>IF(OR(E100="",E100="В"),"",IF(OR(E100=$B$42,E100=$B$43,E100=$B$44,E100=$B$45,E100=$B$46),INDEX($F$42:$F$46,MATCH(E100,$B$42:$B$46,0)),IFERROR(IF(ISNUMBER(SEARCH(":",G100)),IF(AND(OR((LEN(G100)-1)=4,(LEN(G100)-1)=5),MID(G100,0+(LEN(G100)-1)-2,1)=":",ISNUMBER(VALUE(MID(G100,1,1))),IF((LEN(G100)-1)=5,ISNUMBER(VALUE(MID(G100,2,1))),TRUE),ISNUMBER(VALUE(MID(G100,0+(LEN(G100)-1)-1,1))),ISNUMBER(VALUE(MID(G100,0+(LEN(G100)-1),1))),VALUE(MID(G100,1,(LEN(G100)-1)-3))&lt;24,VALUE(MID(G100,0+(LEN(G100)-1)-1,2))&lt;60),VALUE(MID(G100,1,(LEN(G100)-1)-3))/24+VALUE(MID(G100,0+(LEN(G100)-1)-1,2))/1440,-1),IF(AND((LEN(G100)-1)&gt;=1,(LEN(G100)-1)&lt;=2,ISNUMBER(VALUE(MID(G100,1,1))),IF((LEN(G100)-1)=2,ISNUMBER(VALUE(MID(G100,2,1))),TRUE),VALUE(MID(G100,1,(LEN(G100)-1)))&lt;24),VALUE(MID(G100,1,(LEN(G100)-1)))/24,-1)),-1)))</x:f>
      </x:c>
      <x:c r="J100" s="76" t="n">
        <x:f>IF(OR(E100="",E100="В"),0,IF(OR(E100=$B$42,E100=$B$43,E100=$B$44,E100=$B$45,E100=$B$46),INDEX($G$42:$G$46,MATCH(E100,$B$42:$B$46,0)),$D$7))</x:f>
        <x:v>0</x:v>
      </x:c>
      <x:c r="K100" s="77" t="n">
        <x:f>IF(OR(L100="",L100="Выходной"),0,IF(L100="Готово",ROUND(24*MOD(I100-H100,1)-J100/60,10),"Проверить"))</x:f>
        <x:v>0</x:v>
      </x:c>
      <x:c r="L100" s="78" t="str">
        <x:f>IF(E100="","",IF(E100="В","Выходной",IF(LEN(TRIM($B$22))=0,"Нет имени",IF(COUNTIFS($B$10:$B$33,$B$22)&gt;1,"Повтор имени",IF(OR(E100=$B$42,E100=$B$43,E100=$B$44,E100=$B$45,E100=$B$46),IF(INDEX($I$42:$I$46,MATCH(E100,$B$42:$B$46,0))="Готово","Готово","Проверьте смену"),IF(OR(IFERROR(SEARCH("-",E100),0)=0,IFERROR(SEARCH("-",E100,SEARCH("-",E100)+1),0)&gt;0),"Нет кода",IF(OR(H100&lt;0,I100&lt;0),"Неверное время",IF(H100=I100,"Начало равно концу",IF(NOT(ISNUMBER($D$7)),"Проверьте перерыв",IF(OR($D$7&lt;0,$D$7&lt;&gt;INT($D$7)),"Проверьте перерыв",IF($D$7&gt;=ROUND(MOD(I100-H100,1)*1440,8),"Перерыв не меньше смены","Готово")))))))))))</x:f>
      </x:c>
      <x:c r="M100" s="3"/>
    </x:row>
    <x:row r="101" ht="30" customHeight="1">
      <x:c r="A101" s="3"/>
      <x:c r="B101" s="73" t="str">
        <x:f>IF($B$22="","",$B$22)</x:f>
      </x:c>
      <x:c r="C101" s="74" t="n">
        <x:f>IF(G$8="","",G$8)</x:f>
        <x:v>46352</x:v>
      </x:c>
      <x:c r="D101" s="73" t="str">
        <x:f>IF(G22="","",G22)</x:f>
      </x:c>
      <x:c r="E101" s="73" t="str">
        <x:f>IFERROR(UPPER(CONCATENATE("",SUBSTITUTE(CONCATENATE("",SUBSTITUTE(CONCATENATE("",SUBSTITUTE(TRIM(CONCATENATE("",D101))," ","")),"–","-")),"—","-"))),CONCATENATE("",D101))</x:f>
      </x:c>
      <x:c r="F101" s="73" t="str">
        <x:f>IFERROR(LEFT(CONCATENATE("[",E101),SEARCH("-",E101)),"")</x:f>
      </x:c>
      <x:c r="G101" s="73" t="str">
        <x:f>IFERROR(MID(CONCATENATE(E101,"]"),SEARCH("-",E101)+1,32),"")</x:f>
      </x:c>
      <x:c r="H101" s="75" t="str">
        <x:f>IF(OR(E101="",E101="В"),"",IF(OR(E101=$B$42,E101=$B$43,E101=$B$44,E101=$B$45,E101=$B$46),INDEX($E$42:$E$46,MATCH(E101,$B$42:$B$46,0)),IFERROR(IF(ISNUMBER(SEARCH(":",F101)),IF(AND(OR((LEN(F101)-1)=4,(LEN(F101)-1)=5),MID(F101,1+(LEN(F101)-1)-2,1)=":",ISNUMBER(VALUE(MID(F101,2,1))),IF((LEN(F101)-1)=5,ISNUMBER(VALUE(MID(F101,3,1))),TRUE),ISNUMBER(VALUE(MID(F101,1+(LEN(F101)-1)-1,1))),ISNUMBER(VALUE(MID(F101,1+(LEN(F101)-1),1))),VALUE(MID(F101,2,(LEN(F101)-1)-3))&lt;24,VALUE(MID(F101,1+(LEN(F101)-1)-1,2))&lt;60),VALUE(MID(F101,2,(LEN(F101)-1)-3))/24+VALUE(MID(F101,1+(LEN(F101)-1)-1,2))/1440,-1),IF(AND((LEN(F101)-1)&gt;=1,(LEN(F101)-1)&lt;=2,ISNUMBER(VALUE(MID(F101,2,1))),IF((LEN(F101)-1)=2,ISNUMBER(VALUE(MID(F101,3,1))),TRUE),VALUE(MID(F101,2,(LEN(F101)-1)))&lt;24),VALUE(MID(F101,2,(LEN(F101)-1)))/24,-1)),-1)))</x:f>
      </x:c>
      <x:c r="I101" s="75" t="str">
        <x:f>IF(OR(E101="",E101="В"),"",IF(OR(E101=$B$42,E101=$B$43,E101=$B$44,E101=$B$45,E101=$B$46),INDEX($F$42:$F$46,MATCH(E101,$B$42:$B$46,0)),IFERROR(IF(ISNUMBER(SEARCH(":",G101)),IF(AND(OR((LEN(G101)-1)=4,(LEN(G101)-1)=5),MID(G101,0+(LEN(G101)-1)-2,1)=":",ISNUMBER(VALUE(MID(G101,1,1))),IF((LEN(G101)-1)=5,ISNUMBER(VALUE(MID(G101,2,1))),TRUE),ISNUMBER(VALUE(MID(G101,0+(LEN(G101)-1)-1,1))),ISNUMBER(VALUE(MID(G101,0+(LEN(G101)-1),1))),VALUE(MID(G101,1,(LEN(G101)-1)-3))&lt;24,VALUE(MID(G101,0+(LEN(G101)-1)-1,2))&lt;60),VALUE(MID(G101,1,(LEN(G101)-1)-3))/24+VALUE(MID(G101,0+(LEN(G101)-1)-1,2))/1440,-1),IF(AND((LEN(G101)-1)&gt;=1,(LEN(G101)-1)&lt;=2,ISNUMBER(VALUE(MID(G101,1,1))),IF((LEN(G101)-1)=2,ISNUMBER(VALUE(MID(G101,2,1))),TRUE),VALUE(MID(G101,1,(LEN(G101)-1)))&lt;24),VALUE(MID(G101,1,(LEN(G101)-1)))/24,-1)),-1)))</x:f>
      </x:c>
      <x:c r="J101" s="76" t="n">
        <x:f>IF(OR(E101="",E101="В"),0,IF(OR(E101=$B$42,E101=$B$43,E101=$B$44,E101=$B$45,E101=$B$46),INDEX($G$42:$G$46,MATCH(E101,$B$42:$B$46,0)),$D$7))</x:f>
        <x:v>0</x:v>
      </x:c>
      <x:c r="K101" s="77" t="n">
        <x:f>IF(OR(L101="",L101="Выходной"),0,IF(L101="Готово",ROUND(24*MOD(I101-H101,1)-J101/60,10),"Проверить"))</x:f>
        <x:v>0</x:v>
      </x:c>
      <x:c r="L101" s="78" t="str">
        <x:f>IF(E101="","",IF(E101="В","Выходной",IF(LEN(TRIM($B$22))=0,"Нет имени",IF(COUNTIFS($B$10:$B$33,$B$22)&gt;1,"Повтор имени",IF(OR(E101=$B$42,E101=$B$43,E101=$B$44,E101=$B$45,E101=$B$46),IF(INDEX($I$42:$I$46,MATCH(E101,$B$42:$B$46,0))="Готово","Готово","Проверьте смену"),IF(OR(IFERROR(SEARCH("-",E101),0)=0,IFERROR(SEARCH("-",E101,SEARCH("-",E101)+1),0)&gt;0),"Нет кода",IF(OR(H101&lt;0,I101&lt;0),"Неверное время",IF(H101=I101,"Начало равно концу",IF(NOT(ISNUMBER($D$7)),"Проверьте перерыв",IF(OR($D$7&lt;0,$D$7&lt;&gt;INT($D$7)),"Проверьте перерыв",IF($D$7&gt;=ROUND(MOD(I101-H101,1)*1440,8),"Перерыв не меньше смены","Готово")))))))))))</x:f>
      </x:c>
      <x:c r="M101" s="3"/>
    </x:row>
    <x:row r="102" ht="30" customHeight="1">
      <x:c r="A102" s="3"/>
      <x:c r="B102" s="73" t="str">
        <x:f>IF($B$22="","",$B$22)</x:f>
      </x:c>
      <x:c r="C102" s="74" t="n">
        <x:f>IF(H$8="","",H$8)</x:f>
        <x:v>46353</x:v>
      </x:c>
      <x:c r="D102" s="73" t="str">
        <x:f>IF(H22="","",H22)</x:f>
      </x:c>
      <x:c r="E102" s="73" t="str">
        <x:f>IFERROR(UPPER(CONCATENATE("",SUBSTITUTE(CONCATENATE("",SUBSTITUTE(CONCATENATE("",SUBSTITUTE(TRIM(CONCATENATE("",D102))," ","")),"–","-")),"—","-"))),CONCATENATE("",D102))</x:f>
      </x:c>
      <x:c r="F102" s="73" t="str">
        <x:f>IFERROR(LEFT(CONCATENATE("[",E102),SEARCH("-",E102)),"")</x:f>
      </x:c>
      <x:c r="G102" s="73" t="str">
        <x:f>IFERROR(MID(CONCATENATE(E102,"]"),SEARCH("-",E102)+1,32),"")</x:f>
      </x:c>
      <x:c r="H102" s="75" t="str">
        <x:f>IF(OR(E102="",E102="В"),"",IF(OR(E102=$B$42,E102=$B$43,E102=$B$44,E102=$B$45,E102=$B$46),INDEX($E$42:$E$46,MATCH(E102,$B$42:$B$46,0)),IFERROR(IF(ISNUMBER(SEARCH(":",F102)),IF(AND(OR((LEN(F102)-1)=4,(LEN(F102)-1)=5),MID(F102,1+(LEN(F102)-1)-2,1)=":",ISNUMBER(VALUE(MID(F102,2,1))),IF((LEN(F102)-1)=5,ISNUMBER(VALUE(MID(F102,3,1))),TRUE),ISNUMBER(VALUE(MID(F102,1+(LEN(F102)-1)-1,1))),ISNUMBER(VALUE(MID(F102,1+(LEN(F102)-1),1))),VALUE(MID(F102,2,(LEN(F102)-1)-3))&lt;24,VALUE(MID(F102,1+(LEN(F102)-1)-1,2))&lt;60),VALUE(MID(F102,2,(LEN(F102)-1)-3))/24+VALUE(MID(F102,1+(LEN(F102)-1)-1,2))/1440,-1),IF(AND((LEN(F102)-1)&gt;=1,(LEN(F102)-1)&lt;=2,ISNUMBER(VALUE(MID(F102,2,1))),IF((LEN(F102)-1)=2,ISNUMBER(VALUE(MID(F102,3,1))),TRUE),VALUE(MID(F102,2,(LEN(F102)-1)))&lt;24),VALUE(MID(F102,2,(LEN(F102)-1)))/24,-1)),-1)))</x:f>
      </x:c>
      <x:c r="I102" s="75" t="str">
        <x:f>IF(OR(E102="",E102="В"),"",IF(OR(E102=$B$42,E102=$B$43,E102=$B$44,E102=$B$45,E102=$B$46),INDEX($F$42:$F$46,MATCH(E102,$B$42:$B$46,0)),IFERROR(IF(ISNUMBER(SEARCH(":",G102)),IF(AND(OR((LEN(G102)-1)=4,(LEN(G102)-1)=5),MID(G102,0+(LEN(G102)-1)-2,1)=":",ISNUMBER(VALUE(MID(G102,1,1))),IF((LEN(G102)-1)=5,ISNUMBER(VALUE(MID(G102,2,1))),TRUE),ISNUMBER(VALUE(MID(G102,0+(LEN(G102)-1)-1,1))),ISNUMBER(VALUE(MID(G102,0+(LEN(G102)-1),1))),VALUE(MID(G102,1,(LEN(G102)-1)-3))&lt;24,VALUE(MID(G102,0+(LEN(G102)-1)-1,2))&lt;60),VALUE(MID(G102,1,(LEN(G102)-1)-3))/24+VALUE(MID(G102,0+(LEN(G102)-1)-1,2))/1440,-1),IF(AND((LEN(G102)-1)&gt;=1,(LEN(G102)-1)&lt;=2,ISNUMBER(VALUE(MID(G102,1,1))),IF((LEN(G102)-1)=2,ISNUMBER(VALUE(MID(G102,2,1))),TRUE),VALUE(MID(G102,1,(LEN(G102)-1)))&lt;24),VALUE(MID(G102,1,(LEN(G102)-1)))/24,-1)),-1)))</x:f>
      </x:c>
      <x:c r="J102" s="76" t="n">
        <x:f>IF(OR(E102="",E102="В"),0,IF(OR(E102=$B$42,E102=$B$43,E102=$B$44,E102=$B$45,E102=$B$46),INDEX($G$42:$G$46,MATCH(E102,$B$42:$B$46,0)),$D$7))</x:f>
        <x:v>0</x:v>
      </x:c>
      <x:c r="K102" s="77" t="n">
        <x:f>IF(OR(L102="",L102="Выходной"),0,IF(L102="Готово",ROUND(24*MOD(I102-H102,1)-J102/60,10),"Проверить"))</x:f>
        <x:v>0</x:v>
      </x:c>
      <x:c r="L102" s="78" t="str">
        <x:f>IF(E102="","",IF(E102="В","Выходной",IF(LEN(TRIM($B$22))=0,"Нет имени",IF(COUNTIFS($B$10:$B$33,$B$22)&gt;1,"Повтор имени",IF(OR(E102=$B$42,E102=$B$43,E102=$B$44,E102=$B$45,E102=$B$46),IF(INDEX($I$42:$I$46,MATCH(E102,$B$42:$B$46,0))="Готово","Готово","Проверьте смену"),IF(OR(IFERROR(SEARCH("-",E102),0)=0,IFERROR(SEARCH("-",E102,SEARCH("-",E102)+1),0)&gt;0),"Нет кода",IF(OR(H102&lt;0,I102&lt;0),"Неверное время",IF(H102=I102,"Начало равно концу",IF(NOT(ISNUMBER($D$7)),"Проверьте перерыв",IF(OR($D$7&lt;0,$D$7&lt;&gt;INT($D$7)),"Проверьте перерыв",IF($D$7&gt;=ROUND(MOD(I102-H102,1)*1440,8),"Перерыв не меньше смены","Готово")))))))))))</x:f>
      </x:c>
      <x:c r="M102" s="3"/>
    </x:row>
    <x:row r="103" ht="30" customHeight="1">
      <x:c r="A103" s="3"/>
      <x:c r="B103" s="73" t="str">
        <x:f>IF($B$22="","",$B$22)</x:f>
      </x:c>
      <x:c r="C103" s="74" t="n">
        <x:f>IF(I$8="","",I$8)</x:f>
        <x:v>46354</x:v>
      </x:c>
      <x:c r="D103" s="73" t="str">
        <x:f>IF(I22="","",I22)</x:f>
      </x:c>
      <x:c r="E103" s="73" t="str">
        <x:f>IFERROR(UPPER(CONCATENATE("",SUBSTITUTE(CONCATENATE("",SUBSTITUTE(CONCATENATE("",SUBSTITUTE(TRIM(CONCATENATE("",D103))," ","")),"–","-")),"—","-"))),CONCATENATE("",D103))</x:f>
      </x:c>
      <x:c r="F103" s="73" t="str">
        <x:f>IFERROR(LEFT(CONCATENATE("[",E103),SEARCH("-",E103)),"")</x:f>
      </x:c>
      <x:c r="G103" s="73" t="str">
        <x:f>IFERROR(MID(CONCATENATE(E103,"]"),SEARCH("-",E103)+1,32),"")</x:f>
      </x:c>
      <x:c r="H103" s="75" t="str">
        <x:f>IF(OR(E103="",E103="В"),"",IF(OR(E103=$B$42,E103=$B$43,E103=$B$44,E103=$B$45,E103=$B$46),INDEX($E$42:$E$46,MATCH(E103,$B$42:$B$46,0)),IFERROR(IF(ISNUMBER(SEARCH(":",F103)),IF(AND(OR((LEN(F103)-1)=4,(LEN(F103)-1)=5),MID(F103,1+(LEN(F103)-1)-2,1)=":",ISNUMBER(VALUE(MID(F103,2,1))),IF((LEN(F103)-1)=5,ISNUMBER(VALUE(MID(F103,3,1))),TRUE),ISNUMBER(VALUE(MID(F103,1+(LEN(F103)-1)-1,1))),ISNUMBER(VALUE(MID(F103,1+(LEN(F103)-1),1))),VALUE(MID(F103,2,(LEN(F103)-1)-3))&lt;24,VALUE(MID(F103,1+(LEN(F103)-1)-1,2))&lt;60),VALUE(MID(F103,2,(LEN(F103)-1)-3))/24+VALUE(MID(F103,1+(LEN(F103)-1)-1,2))/1440,-1),IF(AND((LEN(F103)-1)&gt;=1,(LEN(F103)-1)&lt;=2,ISNUMBER(VALUE(MID(F103,2,1))),IF((LEN(F103)-1)=2,ISNUMBER(VALUE(MID(F103,3,1))),TRUE),VALUE(MID(F103,2,(LEN(F103)-1)))&lt;24),VALUE(MID(F103,2,(LEN(F103)-1)))/24,-1)),-1)))</x:f>
      </x:c>
      <x:c r="I103" s="75" t="str">
        <x:f>IF(OR(E103="",E103="В"),"",IF(OR(E103=$B$42,E103=$B$43,E103=$B$44,E103=$B$45,E103=$B$46),INDEX($F$42:$F$46,MATCH(E103,$B$42:$B$46,0)),IFERROR(IF(ISNUMBER(SEARCH(":",G103)),IF(AND(OR((LEN(G103)-1)=4,(LEN(G103)-1)=5),MID(G103,0+(LEN(G103)-1)-2,1)=":",ISNUMBER(VALUE(MID(G103,1,1))),IF((LEN(G103)-1)=5,ISNUMBER(VALUE(MID(G103,2,1))),TRUE),ISNUMBER(VALUE(MID(G103,0+(LEN(G103)-1)-1,1))),ISNUMBER(VALUE(MID(G103,0+(LEN(G103)-1),1))),VALUE(MID(G103,1,(LEN(G103)-1)-3))&lt;24,VALUE(MID(G103,0+(LEN(G103)-1)-1,2))&lt;60),VALUE(MID(G103,1,(LEN(G103)-1)-3))/24+VALUE(MID(G103,0+(LEN(G103)-1)-1,2))/1440,-1),IF(AND((LEN(G103)-1)&gt;=1,(LEN(G103)-1)&lt;=2,ISNUMBER(VALUE(MID(G103,1,1))),IF((LEN(G103)-1)=2,ISNUMBER(VALUE(MID(G103,2,1))),TRUE),VALUE(MID(G103,1,(LEN(G103)-1)))&lt;24),VALUE(MID(G103,1,(LEN(G103)-1)))/24,-1)),-1)))</x:f>
      </x:c>
      <x:c r="J103" s="76" t="n">
        <x:f>IF(OR(E103="",E103="В"),0,IF(OR(E103=$B$42,E103=$B$43,E103=$B$44,E103=$B$45,E103=$B$46),INDEX($G$42:$G$46,MATCH(E103,$B$42:$B$46,0)),$D$7))</x:f>
        <x:v>0</x:v>
      </x:c>
      <x:c r="K103" s="77" t="n">
        <x:f>IF(OR(L103="",L103="Выходной"),0,IF(L103="Готово",ROUND(24*MOD(I103-H103,1)-J103/60,10),"Проверить"))</x:f>
        <x:v>0</x:v>
      </x:c>
      <x:c r="L103" s="78" t="str">
        <x:f>IF(E103="","",IF(E103="В","Выходной",IF(LEN(TRIM($B$22))=0,"Нет имени",IF(COUNTIFS($B$10:$B$33,$B$22)&gt;1,"Повтор имени",IF(OR(E103=$B$42,E103=$B$43,E103=$B$44,E103=$B$45,E103=$B$46),IF(INDEX($I$42:$I$46,MATCH(E103,$B$42:$B$46,0))="Готово","Готово","Проверьте смену"),IF(OR(IFERROR(SEARCH("-",E103),0)=0,IFERROR(SEARCH("-",E103,SEARCH("-",E103)+1),0)&gt;0),"Нет кода",IF(OR(H103&lt;0,I103&lt;0),"Неверное время",IF(H103=I103,"Начало равно концу",IF(NOT(ISNUMBER($D$7)),"Проверьте перерыв",IF(OR($D$7&lt;0,$D$7&lt;&gt;INT($D$7)),"Проверьте перерыв",IF($D$7&gt;=ROUND(MOD(I103-H103,1)*1440,8),"Перерыв не меньше смены","Готово")))))))))))</x:f>
      </x:c>
      <x:c r="M103" s="3"/>
    </x:row>
    <x:row r="104" ht="30" customHeight="1">
      <x:c r="A104" s="3"/>
      <x:c r="B104" s="73" t="str">
        <x:f>IF($B$22="","",$B$22)</x:f>
      </x:c>
      <x:c r="C104" s="74" t="n">
        <x:f>IF(J$8="","",J$8)</x:f>
        <x:v>46355</x:v>
      </x:c>
      <x:c r="D104" s="73" t="str">
        <x:f>IF(J22="","",J22)</x:f>
      </x:c>
      <x:c r="E104" s="73" t="str">
        <x:f>IFERROR(UPPER(CONCATENATE("",SUBSTITUTE(CONCATENATE("",SUBSTITUTE(CONCATENATE("",SUBSTITUTE(TRIM(CONCATENATE("",D104))," ","")),"–","-")),"—","-"))),CONCATENATE("",D104))</x:f>
      </x:c>
      <x:c r="F104" s="73" t="str">
        <x:f>IFERROR(LEFT(CONCATENATE("[",E104),SEARCH("-",E104)),"")</x:f>
      </x:c>
      <x:c r="G104" s="73" t="str">
        <x:f>IFERROR(MID(CONCATENATE(E104,"]"),SEARCH("-",E104)+1,32),"")</x:f>
      </x:c>
      <x:c r="H104" s="75" t="str">
        <x:f>IF(OR(E104="",E104="В"),"",IF(OR(E104=$B$42,E104=$B$43,E104=$B$44,E104=$B$45,E104=$B$46),INDEX($E$42:$E$46,MATCH(E104,$B$42:$B$46,0)),IFERROR(IF(ISNUMBER(SEARCH(":",F104)),IF(AND(OR((LEN(F104)-1)=4,(LEN(F104)-1)=5),MID(F104,1+(LEN(F104)-1)-2,1)=":",ISNUMBER(VALUE(MID(F104,2,1))),IF((LEN(F104)-1)=5,ISNUMBER(VALUE(MID(F104,3,1))),TRUE),ISNUMBER(VALUE(MID(F104,1+(LEN(F104)-1)-1,1))),ISNUMBER(VALUE(MID(F104,1+(LEN(F104)-1),1))),VALUE(MID(F104,2,(LEN(F104)-1)-3))&lt;24,VALUE(MID(F104,1+(LEN(F104)-1)-1,2))&lt;60),VALUE(MID(F104,2,(LEN(F104)-1)-3))/24+VALUE(MID(F104,1+(LEN(F104)-1)-1,2))/1440,-1),IF(AND((LEN(F104)-1)&gt;=1,(LEN(F104)-1)&lt;=2,ISNUMBER(VALUE(MID(F104,2,1))),IF((LEN(F104)-1)=2,ISNUMBER(VALUE(MID(F104,3,1))),TRUE),VALUE(MID(F104,2,(LEN(F104)-1)))&lt;24),VALUE(MID(F104,2,(LEN(F104)-1)))/24,-1)),-1)))</x:f>
      </x:c>
      <x:c r="I104" s="75" t="str">
        <x:f>IF(OR(E104="",E104="В"),"",IF(OR(E104=$B$42,E104=$B$43,E104=$B$44,E104=$B$45,E104=$B$46),INDEX($F$42:$F$46,MATCH(E104,$B$42:$B$46,0)),IFERROR(IF(ISNUMBER(SEARCH(":",G104)),IF(AND(OR((LEN(G104)-1)=4,(LEN(G104)-1)=5),MID(G104,0+(LEN(G104)-1)-2,1)=":",ISNUMBER(VALUE(MID(G104,1,1))),IF((LEN(G104)-1)=5,ISNUMBER(VALUE(MID(G104,2,1))),TRUE),ISNUMBER(VALUE(MID(G104,0+(LEN(G104)-1)-1,1))),ISNUMBER(VALUE(MID(G104,0+(LEN(G104)-1),1))),VALUE(MID(G104,1,(LEN(G104)-1)-3))&lt;24,VALUE(MID(G104,0+(LEN(G104)-1)-1,2))&lt;60),VALUE(MID(G104,1,(LEN(G104)-1)-3))/24+VALUE(MID(G104,0+(LEN(G104)-1)-1,2))/1440,-1),IF(AND((LEN(G104)-1)&gt;=1,(LEN(G104)-1)&lt;=2,ISNUMBER(VALUE(MID(G104,1,1))),IF((LEN(G104)-1)=2,ISNUMBER(VALUE(MID(G104,2,1))),TRUE),VALUE(MID(G104,1,(LEN(G104)-1)))&lt;24),VALUE(MID(G104,1,(LEN(G104)-1)))/24,-1)),-1)))</x:f>
      </x:c>
      <x:c r="J104" s="76" t="n">
        <x:f>IF(OR(E104="",E104="В"),0,IF(OR(E104=$B$42,E104=$B$43,E104=$B$44,E104=$B$45,E104=$B$46),INDEX($G$42:$G$46,MATCH(E104,$B$42:$B$46,0)),$D$7))</x:f>
        <x:v>0</x:v>
      </x:c>
      <x:c r="K104" s="77" t="n">
        <x:f>IF(OR(L104="",L104="Выходной"),0,IF(L104="Готово",ROUND(24*MOD(I104-H104,1)-J104/60,10),"Проверить"))</x:f>
        <x:v>0</x:v>
      </x:c>
      <x:c r="L104" s="78" t="str">
        <x:f>IF(E104="","",IF(E104="В","Выходной",IF(LEN(TRIM($B$22))=0,"Нет имени",IF(COUNTIFS($B$10:$B$33,$B$22)&gt;1,"Повтор имени",IF(OR(E104=$B$42,E104=$B$43,E104=$B$44,E104=$B$45,E104=$B$46),IF(INDEX($I$42:$I$46,MATCH(E104,$B$42:$B$46,0))="Готово","Готово","Проверьте смену"),IF(OR(IFERROR(SEARCH("-",E104),0)=0,IFERROR(SEARCH("-",E104,SEARCH("-",E104)+1),0)&gt;0),"Нет кода",IF(OR(H104&lt;0,I104&lt;0),"Неверное время",IF(H104=I104,"Начало равно концу",IF(NOT(ISNUMBER($D$7)),"Проверьте перерыв",IF(OR($D$7&lt;0,$D$7&lt;&gt;INT($D$7)),"Проверьте перерыв",IF($D$7&gt;=ROUND(MOD(I104-H104,1)*1440,8),"Перерыв не меньше смены","Готово")))))))))))</x:f>
      </x:c>
      <x:c r="M104" s="3"/>
    </x:row>
    <x:row r="105" ht="30" customHeight="1">
      <x:c r="A105" s="3"/>
      <x:c r="B105" s="73" t="str">
        <x:f>IF($B$24="","",$B$24)</x:f>
      </x:c>
      <x:c r="C105" s="74" t="n">
        <x:f>IF(D$8="","",D$8)</x:f>
        <x:v>46349</x:v>
      </x:c>
      <x:c r="D105" s="73" t="str">
        <x:f>IF(D24="","",D24)</x:f>
      </x:c>
      <x:c r="E105" s="73" t="str">
        <x:f>IFERROR(UPPER(CONCATENATE("",SUBSTITUTE(CONCATENATE("",SUBSTITUTE(CONCATENATE("",SUBSTITUTE(TRIM(CONCATENATE("",D105))," ","")),"–","-")),"—","-"))),CONCATENATE("",D105))</x:f>
      </x:c>
      <x:c r="F105" s="73" t="str">
        <x:f>IFERROR(LEFT(CONCATENATE("[",E105),SEARCH("-",E105)),"")</x:f>
      </x:c>
      <x:c r="G105" s="73" t="str">
        <x:f>IFERROR(MID(CONCATENATE(E105,"]"),SEARCH("-",E105)+1,32),"")</x:f>
      </x:c>
      <x:c r="H105" s="75" t="str">
        <x:f>IF(OR(E105="",E105="В"),"",IF(OR(E105=$B$42,E105=$B$43,E105=$B$44,E105=$B$45,E105=$B$46),INDEX($E$42:$E$46,MATCH(E105,$B$42:$B$46,0)),IFERROR(IF(ISNUMBER(SEARCH(":",F105)),IF(AND(OR((LEN(F105)-1)=4,(LEN(F105)-1)=5),MID(F105,1+(LEN(F105)-1)-2,1)=":",ISNUMBER(VALUE(MID(F105,2,1))),IF((LEN(F105)-1)=5,ISNUMBER(VALUE(MID(F105,3,1))),TRUE),ISNUMBER(VALUE(MID(F105,1+(LEN(F105)-1)-1,1))),ISNUMBER(VALUE(MID(F105,1+(LEN(F105)-1),1))),VALUE(MID(F105,2,(LEN(F105)-1)-3))&lt;24,VALUE(MID(F105,1+(LEN(F105)-1)-1,2))&lt;60),VALUE(MID(F105,2,(LEN(F105)-1)-3))/24+VALUE(MID(F105,1+(LEN(F105)-1)-1,2))/1440,-1),IF(AND((LEN(F105)-1)&gt;=1,(LEN(F105)-1)&lt;=2,ISNUMBER(VALUE(MID(F105,2,1))),IF((LEN(F105)-1)=2,ISNUMBER(VALUE(MID(F105,3,1))),TRUE),VALUE(MID(F105,2,(LEN(F105)-1)))&lt;24),VALUE(MID(F105,2,(LEN(F105)-1)))/24,-1)),-1)))</x:f>
      </x:c>
      <x:c r="I105" s="75" t="str">
        <x:f>IF(OR(E105="",E105="В"),"",IF(OR(E105=$B$42,E105=$B$43,E105=$B$44,E105=$B$45,E105=$B$46),INDEX($F$42:$F$46,MATCH(E105,$B$42:$B$46,0)),IFERROR(IF(ISNUMBER(SEARCH(":",G105)),IF(AND(OR((LEN(G105)-1)=4,(LEN(G105)-1)=5),MID(G105,0+(LEN(G105)-1)-2,1)=":",ISNUMBER(VALUE(MID(G105,1,1))),IF((LEN(G105)-1)=5,ISNUMBER(VALUE(MID(G105,2,1))),TRUE),ISNUMBER(VALUE(MID(G105,0+(LEN(G105)-1)-1,1))),ISNUMBER(VALUE(MID(G105,0+(LEN(G105)-1),1))),VALUE(MID(G105,1,(LEN(G105)-1)-3))&lt;24,VALUE(MID(G105,0+(LEN(G105)-1)-1,2))&lt;60),VALUE(MID(G105,1,(LEN(G105)-1)-3))/24+VALUE(MID(G105,0+(LEN(G105)-1)-1,2))/1440,-1),IF(AND((LEN(G105)-1)&gt;=1,(LEN(G105)-1)&lt;=2,ISNUMBER(VALUE(MID(G105,1,1))),IF((LEN(G105)-1)=2,ISNUMBER(VALUE(MID(G105,2,1))),TRUE),VALUE(MID(G105,1,(LEN(G105)-1)))&lt;24),VALUE(MID(G105,1,(LEN(G105)-1)))/24,-1)),-1)))</x:f>
      </x:c>
      <x:c r="J105" s="76" t="n">
        <x:f>IF(OR(E105="",E105="В"),0,IF(OR(E105=$B$42,E105=$B$43,E105=$B$44,E105=$B$45,E105=$B$46),INDEX($G$42:$G$46,MATCH(E105,$B$42:$B$46,0)),$D$7))</x:f>
        <x:v>0</x:v>
      </x:c>
      <x:c r="K105" s="77" t="n">
        <x:f>IF(OR(L105="",L105="Выходной"),0,IF(L105="Готово",ROUND(24*MOD(I105-H105,1)-J105/60,10),"Проверить"))</x:f>
        <x:v>0</x:v>
      </x:c>
      <x:c r="L105" s="78" t="str">
        <x:f>IF(E105="","",IF(E105="В","Выходной",IF(LEN(TRIM($B$24))=0,"Нет имени",IF(COUNTIFS($B$10:$B$33,$B$24)&gt;1,"Повтор имени",IF(OR(E105=$B$42,E105=$B$43,E105=$B$44,E105=$B$45,E105=$B$46),IF(INDEX($I$42:$I$46,MATCH(E105,$B$42:$B$46,0))="Готово","Готово","Проверьте смену"),IF(OR(IFERROR(SEARCH("-",E105),0)=0,IFERROR(SEARCH("-",E105,SEARCH("-",E105)+1),0)&gt;0),"Нет кода",IF(OR(H105&lt;0,I105&lt;0),"Неверное время",IF(H105=I105,"Начало равно концу",IF(NOT(ISNUMBER($D$7)),"Проверьте перерыв",IF(OR($D$7&lt;0,$D$7&lt;&gt;INT($D$7)),"Проверьте перерыв",IF($D$7&gt;=ROUND(MOD(I105-H105,1)*1440,8),"Перерыв не меньше смены","Готово")))))))))))</x:f>
      </x:c>
      <x:c r="M105" s="3"/>
    </x:row>
    <x:row r="106" ht="30" customHeight="1">
      <x:c r="A106" s="3"/>
      <x:c r="B106" s="73" t="str">
        <x:f>IF($B$24="","",$B$24)</x:f>
      </x:c>
      <x:c r="C106" s="74" t="n">
        <x:f>IF(E$8="","",E$8)</x:f>
        <x:v>46350</x:v>
      </x:c>
      <x:c r="D106" s="73" t="str">
        <x:f>IF(E24="","",E24)</x:f>
      </x:c>
      <x:c r="E106" s="73" t="str">
        <x:f>IFERROR(UPPER(CONCATENATE("",SUBSTITUTE(CONCATENATE("",SUBSTITUTE(CONCATENATE("",SUBSTITUTE(TRIM(CONCATENATE("",D106))," ","")),"–","-")),"—","-"))),CONCATENATE("",D106))</x:f>
      </x:c>
      <x:c r="F106" s="73" t="str">
        <x:f>IFERROR(LEFT(CONCATENATE("[",E106),SEARCH("-",E106)),"")</x:f>
      </x:c>
      <x:c r="G106" s="73" t="str">
        <x:f>IFERROR(MID(CONCATENATE(E106,"]"),SEARCH("-",E106)+1,32),"")</x:f>
      </x:c>
      <x:c r="H106" s="75" t="str">
        <x:f>IF(OR(E106="",E106="В"),"",IF(OR(E106=$B$42,E106=$B$43,E106=$B$44,E106=$B$45,E106=$B$46),INDEX($E$42:$E$46,MATCH(E106,$B$42:$B$46,0)),IFERROR(IF(ISNUMBER(SEARCH(":",F106)),IF(AND(OR((LEN(F106)-1)=4,(LEN(F106)-1)=5),MID(F106,1+(LEN(F106)-1)-2,1)=":",ISNUMBER(VALUE(MID(F106,2,1))),IF((LEN(F106)-1)=5,ISNUMBER(VALUE(MID(F106,3,1))),TRUE),ISNUMBER(VALUE(MID(F106,1+(LEN(F106)-1)-1,1))),ISNUMBER(VALUE(MID(F106,1+(LEN(F106)-1),1))),VALUE(MID(F106,2,(LEN(F106)-1)-3))&lt;24,VALUE(MID(F106,1+(LEN(F106)-1)-1,2))&lt;60),VALUE(MID(F106,2,(LEN(F106)-1)-3))/24+VALUE(MID(F106,1+(LEN(F106)-1)-1,2))/1440,-1),IF(AND((LEN(F106)-1)&gt;=1,(LEN(F106)-1)&lt;=2,ISNUMBER(VALUE(MID(F106,2,1))),IF((LEN(F106)-1)=2,ISNUMBER(VALUE(MID(F106,3,1))),TRUE),VALUE(MID(F106,2,(LEN(F106)-1)))&lt;24),VALUE(MID(F106,2,(LEN(F106)-1)))/24,-1)),-1)))</x:f>
      </x:c>
      <x:c r="I106" s="75" t="str">
        <x:f>IF(OR(E106="",E106="В"),"",IF(OR(E106=$B$42,E106=$B$43,E106=$B$44,E106=$B$45,E106=$B$46),INDEX($F$42:$F$46,MATCH(E106,$B$42:$B$46,0)),IFERROR(IF(ISNUMBER(SEARCH(":",G106)),IF(AND(OR((LEN(G106)-1)=4,(LEN(G106)-1)=5),MID(G106,0+(LEN(G106)-1)-2,1)=":",ISNUMBER(VALUE(MID(G106,1,1))),IF((LEN(G106)-1)=5,ISNUMBER(VALUE(MID(G106,2,1))),TRUE),ISNUMBER(VALUE(MID(G106,0+(LEN(G106)-1)-1,1))),ISNUMBER(VALUE(MID(G106,0+(LEN(G106)-1),1))),VALUE(MID(G106,1,(LEN(G106)-1)-3))&lt;24,VALUE(MID(G106,0+(LEN(G106)-1)-1,2))&lt;60),VALUE(MID(G106,1,(LEN(G106)-1)-3))/24+VALUE(MID(G106,0+(LEN(G106)-1)-1,2))/1440,-1),IF(AND((LEN(G106)-1)&gt;=1,(LEN(G106)-1)&lt;=2,ISNUMBER(VALUE(MID(G106,1,1))),IF((LEN(G106)-1)=2,ISNUMBER(VALUE(MID(G106,2,1))),TRUE),VALUE(MID(G106,1,(LEN(G106)-1)))&lt;24),VALUE(MID(G106,1,(LEN(G106)-1)))/24,-1)),-1)))</x:f>
      </x:c>
      <x:c r="J106" s="76" t="n">
        <x:f>IF(OR(E106="",E106="В"),0,IF(OR(E106=$B$42,E106=$B$43,E106=$B$44,E106=$B$45,E106=$B$46),INDEX($G$42:$G$46,MATCH(E106,$B$42:$B$46,0)),$D$7))</x:f>
        <x:v>0</x:v>
      </x:c>
      <x:c r="K106" s="77" t="n">
        <x:f>IF(OR(L106="",L106="Выходной"),0,IF(L106="Готово",ROUND(24*MOD(I106-H106,1)-J106/60,10),"Проверить"))</x:f>
        <x:v>0</x:v>
      </x:c>
      <x:c r="L106" s="78" t="str">
        <x:f>IF(E106="","",IF(E106="В","Выходной",IF(LEN(TRIM($B$24))=0,"Нет имени",IF(COUNTIFS($B$10:$B$33,$B$24)&gt;1,"Повтор имени",IF(OR(E106=$B$42,E106=$B$43,E106=$B$44,E106=$B$45,E106=$B$46),IF(INDEX($I$42:$I$46,MATCH(E106,$B$42:$B$46,0))="Готово","Готово","Проверьте смену"),IF(OR(IFERROR(SEARCH("-",E106),0)=0,IFERROR(SEARCH("-",E106,SEARCH("-",E106)+1),0)&gt;0),"Нет кода",IF(OR(H106&lt;0,I106&lt;0),"Неверное время",IF(H106=I106,"Начало равно концу",IF(NOT(ISNUMBER($D$7)),"Проверьте перерыв",IF(OR($D$7&lt;0,$D$7&lt;&gt;INT($D$7)),"Проверьте перерыв",IF($D$7&gt;=ROUND(MOD(I106-H106,1)*1440,8),"Перерыв не меньше смены","Готово")))))))))))</x:f>
      </x:c>
      <x:c r="M106" s="3"/>
    </x:row>
    <x:row r="107" ht="30" customHeight="1">
      <x:c r="A107" s="3"/>
      <x:c r="B107" s="73" t="str">
        <x:f>IF($B$24="","",$B$24)</x:f>
      </x:c>
      <x:c r="C107" s="74" t="n">
        <x:f>IF(F$8="","",F$8)</x:f>
        <x:v>46351</x:v>
      </x:c>
      <x:c r="D107" s="73" t="str">
        <x:f>IF(F24="","",F24)</x:f>
      </x:c>
      <x:c r="E107" s="73" t="str">
        <x:f>IFERROR(UPPER(CONCATENATE("",SUBSTITUTE(CONCATENATE("",SUBSTITUTE(CONCATENATE("",SUBSTITUTE(TRIM(CONCATENATE("",D107))," ","")),"–","-")),"—","-"))),CONCATENATE("",D107))</x:f>
      </x:c>
      <x:c r="F107" s="73" t="str">
        <x:f>IFERROR(LEFT(CONCATENATE("[",E107),SEARCH("-",E107)),"")</x:f>
      </x:c>
      <x:c r="G107" s="73" t="str">
        <x:f>IFERROR(MID(CONCATENATE(E107,"]"),SEARCH("-",E107)+1,32),"")</x:f>
      </x:c>
      <x:c r="H107" s="75" t="str">
        <x:f>IF(OR(E107="",E107="В"),"",IF(OR(E107=$B$42,E107=$B$43,E107=$B$44,E107=$B$45,E107=$B$46),INDEX($E$42:$E$46,MATCH(E107,$B$42:$B$46,0)),IFERROR(IF(ISNUMBER(SEARCH(":",F107)),IF(AND(OR((LEN(F107)-1)=4,(LEN(F107)-1)=5),MID(F107,1+(LEN(F107)-1)-2,1)=":",ISNUMBER(VALUE(MID(F107,2,1))),IF((LEN(F107)-1)=5,ISNUMBER(VALUE(MID(F107,3,1))),TRUE),ISNUMBER(VALUE(MID(F107,1+(LEN(F107)-1)-1,1))),ISNUMBER(VALUE(MID(F107,1+(LEN(F107)-1),1))),VALUE(MID(F107,2,(LEN(F107)-1)-3))&lt;24,VALUE(MID(F107,1+(LEN(F107)-1)-1,2))&lt;60),VALUE(MID(F107,2,(LEN(F107)-1)-3))/24+VALUE(MID(F107,1+(LEN(F107)-1)-1,2))/1440,-1),IF(AND((LEN(F107)-1)&gt;=1,(LEN(F107)-1)&lt;=2,ISNUMBER(VALUE(MID(F107,2,1))),IF((LEN(F107)-1)=2,ISNUMBER(VALUE(MID(F107,3,1))),TRUE),VALUE(MID(F107,2,(LEN(F107)-1)))&lt;24),VALUE(MID(F107,2,(LEN(F107)-1)))/24,-1)),-1)))</x:f>
      </x:c>
      <x:c r="I107" s="75" t="str">
        <x:f>IF(OR(E107="",E107="В"),"",IF(OR(E107=$B$42,E107=$B$43,E107=$B$44,E107=$B$45,E107=$B$46),INDEX($F$42:$F$46,MATCH(E107,$B$42:$B$46,0)),IFERROR(IF(ISNUMBER(SEARCH(":",G107)),IF(AND(OR((LEN(G107)-1)=4,(LEN(G107)-1)=5),MID(G107,0+(LEN(G107)-1)-2,1)=":",ISNUMBER(VALUE(MID(G107,1,1))),IF((LEN(G107)-1)=5,ISNUMBER(VALUE(MID(G107,2,1))),TRUE),ISNUMBER(VALUE(MID(G107,0+(LEN(G107)-1)-1,1))),ISNUMBER(VALUE(MID(G107,0+(LEN(G107)-1),1))),VALUE(MID(G107,1,(LEN(G107)-1)-3))&lt;24,VALUE(MID(G107,0+(LEN(G107)-1)-1,2))&lt;60),VALUE(MID(G107,1,(LEN(G107)-1)-3))/24+VALUE(MID(G107,0+(LEN(G107)-1)-1,2))/1440,-1),IF(AND((LEN(G107)-1)&gt;=1,(LEN(G107)-1)&lt;=2,ISNUMBER(VALUE(MID(G107,1,1))),IF((LEN(G107)-1)=2,ISNUMBER(VALUE(MID(G107,2,1))),TRUE),VALUE(MID(G107,1,(LEN(G107)-1)))&lt;24),VALUE(MID(G107,1,(LEN(G107)-1)))/24,-1)),-1)))</x:f>
      </x:c>
      <x:c r="J107" s="76" t="n">
        <x:f>IF(OR(E107="",E107="В"),0,IF(OR(E107=$B$42,E107=$B$43,E107=$B$44,E107=$B$45,E107=$B$46),INDEX($G$42:$G$46,MATCH(E107,$B$42:$B$46,0)),$D$7))</x:f>
        <x:v>0</x:v>
      </x:c>
      <x:c r="K107" s="77" t="n">
        <x:f>IF(OR(L107="",L107="Выходной"),0,IF(L107="Готово",ROUND(24*MOD(I107-H107,1)-J107/60,10),"Проверить"))</x:f>
        <x:v>0</x:v>
      </x:c>
      <x:c r="L107" s="78" t="str">
        <x:f>IF(E107="","",IF(E107="В","Выходной",IF(LEN(TRIM($B$24))=0,"Нет имени",IF(COUNTIFS($B$10:$B$33,$B$24)&gt;1,"Повтор имени",IF(OR(E107=$B$42,E107=$B$43,E107=$B$44,E107=$B$45,E107=$B$46),IF(INDEX($I$42:$I$46,MATCH(E107,$B$42:$B$46,0))="Готово","Готово","Проверьте смену"),IF(OR(IFERROR(SEARCH("-",E107),0)=0,IFERROR(SEARCH("-",E107,SEARCH("-",E107)+1),0)&gt;0),"Нет кода",IF(OR(H107&lt;0,I107&lt;0),"Неверное время",IF(H107=I107,"Начало равно концу",IF(NOT(ISNUMBER($D$7)),"Проверьте перерыв",IF(OR($D$7&lt;0,$D$7&lt;&gt;INT($D$7)),"Проверьте перерыв",IF($D$7&gt;=ROUND(MOD(I107-H107,1)*1440,8),"Перерыв не меньше смены","Готово")))))))))))</x:f>
      </x:c>
      <x:c r="M107" s="3"/>
    </x:row>
    <x:row r="108" ht="30" customHeight="1">
      <x:c r="A108" s="3"/>
      <x:c r="B108" s="73" t="str">
        <x:f>IF($B$24="","",$B$24)</x:f>
      </x:c>
      <x:c r="C108" s="74" t="n">
        <x:f>IF(G$8="","",G$8)</x:f>
        <x:v>46352</x:v>
      </x:c>
      <x:c r="D108" s="73" t="str">
        <x:f>IF(G24="","",G24)</x:f>
      </x:c>
      <x:c r="E108" s="73" t="str">
        <x:f>IFERROR(UPPER(CONCATENATE("",SUBSTITUTE(CONCATENATE("",SUBSTITUTE(CONCATENATE("",SUBSTITUTE(TRIM(CONCATENATE("",D108))," ","")),"–","-")),"—","-"))),CONCATENATE("",D108))</x:f>
      </x:c>
      <x:c r="F108" s="73" t="str">
        <x:f>IFERROR(LEFT(CONCATENATE("[",E108),SEARCH("-",E108)),"")</x:f>
      </x:c>
      <x:c r="G108" s="73" t="str">
        <x:f>IFERROR(MID(CONCATENATE(E108,"]"),SEARCH("-",E108)+1,32),"")</x:f>
      </x:c>
      <x:c r="H108" s="75" t="str">
        <x:f>IF(OR(E108="",E108="В"),"",IF(OR(E108=$B$42,E108=$B$43,E108=$B$44,E108=$B$45,E108=$B$46),INDEX($E$42:$E$46,MATCH(E108,$B$42:$B$46,0)),IFERROR(IF(ISNUMBER(SEARCH(":",F108)),IF(AND(OR((LEN(F108)-1)=4,(LEN(F108)-1)=5),MID(F108,1+(LEN(F108)-1)-2,1)=":",ISNUMBER(VALUE(MID(F108,2,1))),IF((LEN(F108)-1)=5,ISNUMBER(VALUE(MID(F108,3,1))),TRUE),ISNUMBER(VALUE(MID(F108,1+(LEN(F108)-1)-1,1))),ISNUMBER(VALUE(MID(F108,1+(LEN(F108)-1),1))),VALUE(MID(F108,2,(LEN(F108)-1)-3))&lt;24,VALUE(MID(F108,1+(LEN(F108)-1)-1,2))&lt;60),VALUE(MID(F108,2,(LEN(F108)-1)-3))/24+VALUE(MID(F108,1+(LEN(F108)-1)-1,2))/1440,-1),IF(AND((LEN(F108)-1)&gt;=1,(LEN(F108)-1)&lt;=2,ISNUMBER(VALUE(MID(F108,2,1))),IF((LEN(F108)-1)=2,ISNUMBER(VALUE(MID(F108,3,1))),TRUE),VALUE(MID(F108,2,(LEN(F108)-1)))&lt;24),VALUE(MID(F108,2,(LEN(F108)-1)))/24,-1)),-1)))</x:f>
      </x:c>
      <x:c r="I108" s="75" t="str">
        <x:f>IF(OR(E108="",E108="В"),"",IF(OR(E108=$B$42,E108=$B$43,E108=$B$44,E108=$B$45,E108=$B$46),INDEX($F$42:$F$46,MATCH(E108,$B$42:$B$46,0)),IFERROR(IF(ISNUMBER(SEARCH(":",G108)),IF(AND(OR((LEN(G108)-1)=4,(LEN(G108)-1)=5),MID(G108,0+(LEN(G108)-1)-2,1)=":",ISNUMBER(VALUE(MID(G108,1,1))),IF((LEN(G108)-1)=5,ISNUMBER(VALUE(MID(G108,2,1))),TRUE),ISNUMBER(VALUE(MID(G108,0+(LEN(G108)-1)-1,1))),ISNUMBER(VALUE(MID(G108,0+(LEN(G108)-1),1))),VALUE(MID(G108,1,(LEN(G108)-1)-3))&lt;24,VALUE(MID(G108,0+(LEN(G108)-1)-1,2))&lt;60),VALUE(MID(G108,1,(LEN(G108)-1)-3))/24+VALUE(MID(G108,0+(LEN(G108)-1)-1,2))/1440,-1),IF(AND((LEN(G108)-1)&gt;=1,(LEN(G108)-1)&lt;=2,ISNUMBER(VALUE(MID(G108,1,1))),IF((LEN(G108)-1)=2,ISNUMBER(VALUE(MID(G108,2,1))),TRUE),VALUE(MID(G108,1,(LEN(G108)-1)))&lt;24),VALUE(MID(G108,1,(LEN(G108)-1)))/24,-1)),-1)))</x:f>
      </x:c>
      <x:c r="J108" s="76" t="n">
        <x:f>IF(OR(E108="",E108="В"),0,IF(OR(E108=$B$42,E108=$B$43,E108=$B$44,E108=$B$45,E108=$B$46),INDEX($G$42:$G$46,MATCH(E108,$B$42:$B$46,0)),$D$7))</x:f>
        <x:v>0</x:v>
      </x:c>
      <x:c r="K108" s="77" t="n">
        <x:f>IF(OR(L108="",L108="Выходной"),0,IF(L108="Готово",ROUND(24*MOD(I108-H108,1)-J108/60,10),"Проверить"))</x:f>
        <x:v>0</x:v>
      </x:c>
      <x:c r="L108" s="78" t="str">
        <x:f>IF(E108="","",IF(E108="В","Выходной",IF(LEN(TRIM($B$24))=0,"Нет имени",IF(COUNTIFS($B$10:$B$33,$B$24)&gt;1,"Повтор имени",IF(OR(E108=$B$42,E108=$B$43,E108=$B$44,E108=$B$45,E108=$B$46),IF(INDEX($I$42:$I$46,MATCH(E108,$B$42:$B$46,0))="Готово","Готово","Проверьте смену"),IF(OR(IFERROR(SEARCH("-",E108),0)=0,IFERROR(SEARCH("-",E108,SEARCH("-",E108)+1),0)&gt;0),"Нет кода",IF(OR(H108&lt;0,I108&lt;0),"Неверное время",IF(H108=I108,"Начало равно концу",IF(NOT(ISNUMBER($D$7)),"Проверьте перерыв",IF(OR($D$7&lt;0,$D$7&lt;&gt;INT($D$7)),"Проверьте перерыв",IF($D$7&gt;=ROUND(MOD(I108-H108,1)*1440,8),"Перерыв не меньше смены","Готово")))))))))))</x:f>
      </x:c>
      <x:c r="M108" s="3"/>
    </x:row>
    <x:row r="109" ht="30" customHeight="1">
      <x:c r="A109" s="3"/>
      <x:c r="B109" s="73" t="str">
        <x:f>IF($B$24="","",$B$24)</x:f>
      </x:c>
      <x:c r="C109" s="74" t="n">
        <x:f>IF(H$8="","",H$8)</x:f>
        <x:v>46353</x:v>
      </x:c>
      <x:c r="D109" s="73" t="str">
        <x:f>IF(H24="","",H24)</x:f>
      </x:c>
      <x:c r="E109" s="73" t="str">
        <x:f>IFERROR(UPPER(CONCATENATE("",SUBSTITUTE(CONCATENATE("",SUBSTITUTE(CONCATENATE("",SUBSTITUTE(TRIM(CONCATENATE("",D109))," ","")),"–","-")),"—","-"))),CONCATENATE("",D109))</x:f>
      </x:c>
      <x:c r="F109" s="73" t="str">
        <x:f>IFERROR(LEFT(CONCATENATE("[",E109),SEARCH("-",E109)),"")</x:f>
      </x:c>
      <x:c r="G109" s="73" t="str">
        <x:f>IFERROR(MID(CONCATENATE(E109,"]"),SEARCH("-",E109)+1,32),"")</x:f>
      </x:c>
      <x:c r="H109" s="75" t="str">
        <x:f>IF(OR(E109="",E109="В"),"",IF(OR(E109=$B$42,E109=$B$43,E109=$B$44,E109=$B$45,E109=$B$46),INDEX($E$42:$E$46,MATCH(E109,$B$42:$B$46,0)),IFERROR(IF(ISNUMBER(SEARCH(":",F109)),IF(AND(OR((LEN(F109)-1)=4,(LEN(F109)-1)=5),MID(F109,1+(LEN(F109)-1)-2,1)=":",ISNUMBER(VALUE(MID(F109,2,1))),IF((LEN(F109)-1)=5,ISNUMBER(VALUE(MID(F109,3,1))),TRUE),ISNUMBER(VALUE(MID(F109,1+(LEN(F109)-1)-1,1))),ISNUMBER(VALUE(MID(F109,1+(LEN(F109)-1),1))),VALUE(MID(F109,2,(LEN(F109)-1)-3))&lt;24,VALUE(MID(F109,1+(LEN(F109)-1)-1,2))&lt;60),VALUE(MID(F109,2,(LEN(F109)-1)-3))/24+VALUE(MID(F109,1+(LEN(F109)-1)-1,2))/1440,-1),IF(AND((LEN(F109)-1)&gt;=1,(LEN(F109)-1)&lt;=2,ISNUMBER(VALUE(MID(F109,2,1))),IF((LEN(F109)-1)=2,ISNUMBER(VALUE(MID(F109,3,1))),TRUE),VALUE(MID(F109,2,(LEN(F109)-1)))&lt;24),VALUE(MID(F109,2,(LEN(F109)-1)))/24,-1)),-1)))</x:f>
      </x:c>
      <x:c r="I109" s="75" t="str">
        <x:f>IF(OR(E109="",E109="В"),"",IF(OR(E109=$B$42,E109=$B$43,E109=$B$44,E109=$B$45,E109=$B$46),INDEX($F$42:$F$46,MATCH(E109,$B$42:$B$46,0)),IFERROR(IF(ISNUMBER(SEARCH(":",G109)),IF(AND(OR((LEN(G109)-1)=4,(LEN(G109)-1)=5),MID(G109,0+(LEN(G109)-1)-2,1)=":",ISNUMBER(VALUE(MID(G109,1,1))),IF((LEN(G109)-1)=5,ISNUMBER(VALUE(MID(G109,2,1))),TRUE),ISNUMBER(VALUE(MID(G109,0+(LEN(G109)-1)-1,1))),ISNUMBER(VALUE(MID(G109,0+(LEN(G109)-1),1))),VALUE(MID(G109,1,(LEN(G109)-1)-3))&lt;24,VALUE(MID(G109,0+(LEN(G109)-1)-1,2))&lt;60),VALUE(MID(G109,1,(LEN(G109)-1)-3))/24+VALUE(MID(G109,0+(LEN(G109)-1)-1,2))/1440,-1),IF(AND((LEN(G109)-1)&gt;=1,(LEN(G109)-1)&lt;=2,ISNUMBER(VALUE(MID(G109,1,1))),IF((LEN(G109)-1)=2,ISNUMBER(VALUE(MID(G109,2,1))),TRUE),VALUE(MID(G109,1,(LEN(G109)-1)))&lt;24),VALUE(MID(G109,1,(LEN(G109)-1)))/24,-1)),-1)))</x:f>
      </x:c>
      <x:c r="J109" s="76" t="n">
        <x:f>IF(OR(E109="",E109="В"),0,IF(OR(E109=$B$42,E109=$B$43,E109=$B$44,E109=$B$45,E109=$B$46),INDEX($G$42:$G$46,MATCH(E109,$B$42:$B$46,0)),$D$7))</x:f>
        <x:v>0</x:v>
      </x:c>
      <x:c r="K109" s="77" t="n">
        <x:f>IF(OR(L109="",L109="Выходной"),0,IF(L109="Готово",ROUND(24*MOD(I109-H109,1)-J109/60,10),"Проверить"))</x:f>
        <x:v>0</x:v>
      </x:c>
      <x:c r="L109" s="78" t="str">
        <x:f>IF(E109="","",IF(E109="В","Выходной",IF(LEN(TRIM($B$24))=0,"Нет имени",IF(COUNTIFS($B$10:$B$33,$B$24)&gt;1,"Повтор имени",IF(OR(E109=$B$42,E109=$B$43,E109=$B$44,E109=$B$45,E109=$B$46),IF(INDEX($I$42:$I$46,MATCH(E109,$B$42:$B$46,0))="Готово","Готово","Проверьте смену"),IF(OR(IFERROR(SEARCH("-",E109),0)=0,IFERROR(SEARCH("-",E109,SEARCH("-",E109)+1),0)&gt;0),"Нет кода",IF(OR(H109&lt;0,I109&lt;0),"Неверное время",IF(H109=I109,"Начало равно концу",IF(NOT(ISNUMBER($D$7)),"Проверьте перерыв",IF(OR($D$7&lt;0,$D$7&lt;&gt;INT($D$7)),"Проверьте перерыв",IF($D$7&gt;=ROUND(MOD(I109-H109,1)*1440,8),"Перерыв не меньше смены","Готово")))))))))))</x:f>
      </x:c>
      <x:c r="M109" s="3"/>
    </x:row>
    <x:row r="110" ht="30" customHeight="1">
      <x:c r="A110" s="3"/>
      <x:c r="B110" s="73" t="str">
        <x:f>IF($B$24="","",$B$24)</x:f>
      </x:c>
      <x:c r="C110" s="74" t="n">
        <x:f>IF(I$8="","",I$8)</x:f>
        <x:v>46354</x:v>
      </x:c>
      <x:c r="D110" s="73" t="str">
        <x:f>IF(I24="","",I24)</x:f>
      </x:c>
      <x:c r="E110" s="73" t="str">
        <x:f>IFERROR(UPPER(CONCATENATE("",SUBSTITUTE(CONCATENATE("",SUBSTITUTE(CONCATENATE("",SUBSTITUTE(TRIM(CONCATENATE("",D110))," ","")),"–","-")),"—","-"))),CONCATENATE("",D110))</x:f>
      </x:c>
      <x:c r="F110" s="73" t="str">
        <x:f>IFERROR(LEFT(CONCATENATE("[",E110),SEARCH("-",E110)),"")</x:f>
      </x:c>
      <x:c r="G110" s="73" t="str">
        <x:f>IFERROR(MID(CONCATENATE(E110,"]"),SEARCH("-",E110)+1,32),"")</x:f>
      </x:c>
      <x:c r="H110" s="75" t="str">
        <x:f>IF(OR(E110="",E110="В"),"",IF(OR(E110=$B$42,E110=$B$43,E110=$B$44,E110=$B$45,E110=$B$46),INDEX($E$42:$E$46,MATCH(E110,$B$42:$B$46,0)),IFERROR(IF(ISNUMBER(SEARCH(":",F110)),IF(AND(OR((LEN(F110)-1)=4,(LEN(F110)-1)=5),MID(F110,1+(LEN(F110)-1)-2,1)=":",ISNUMBER(VALUE(MID(F110,2,1))),IF((LEN(F110)-1)=5,ISNUMBER(VALUE(MID(F110,3,1))),TRUE),ISNUMBER(VALUE(MID(F110,1+(LEN(F110)-1)-1,1))),ISNUMBER(VALUE(MID(F110,1+(LEN(F110)-1),1))),VALUE(MID(F110,2,(LEN(F110)-1)-3))&lt;24,VALUE(MID(F110,1+(LEN(F110)-1)-1,2))&lt;60),VALUE(MID(F110,2,(LEN(F110)-1)-3))/24+VALUE(MID(F110,1+(LEN(F110)-1)-1,2))/1440,-1),IF(AND((LEN(F110)-1)&gt;=1,(LEN(F110)-1)&lt;=2,ISNUMBER(VALUE(MID(F110,2,1))),IF((LEN(F110)-1)=2,ISNUMBER(VALUE(MID(F110,3,1))),TRUE),VALUE(MID(F110,2,(LEN(F110)-1)))&lt;24),VALUE(MID(F110,2,(LEN(F110)-1)))/24,-1)),-1)))</x:f>
      </x:c>
      <x:c r="I110" s="75" t="str">
        <x:f>IF(OR(E110="",E110="В"),"",IF(OR(E110=$B$42,E110=$B$43,E110=$B$44,E110=$B$45,E110=$B$46),INDEX($F$42:$F$46,MATCH(E110,$B$42:$B$46,0)),IFERROR(IF(ISNUMBER(SEARCH(":",G110)),IF(AND(OR((LEN(G110)-1)=4,(LEN(G110)-1)=5),MID(G110,0+(LEN(G110)-1)-2,1)=":",ISNUMBER(VALUE(MID(G110,1,1))),IF((LEN(G110)-1)=5,ISNUMBER(VALUE(MID(G110,2,1))),TRUE),ISNUMBER(VALUE(MID(G110,0+(LEN(G110)-1)-1,1))),ISNUMBER(VALUE(MID(G110,0+(LEN(G110)-1),1))),VALUE(MID(G110,1,(LEN(G110)-1)-3))&lt;24,VALUE(MID(G110,0+(LEN(G110)-1)-1,2))&lt;60),VALUE(MID(G110,1,(LEN(G110)-1)-3))/24+VALUE(MID(G110,0+(LEN(G110)-1)-1,2))/1440,-1),IF(AND((LEN(G110)-1)&gt;=1,(LEN(G110)-1)&lt;=2,ISNUMBER(VALUE(MID(G110,1,1))),IF((LEN(G110)-1)=2,ISNUMBER(VALUE(MID(G110,2,1))),TRUE),VALUE(MID(G110,1,(LEN(G110)-1)))&lt;24),VALUE(MID(G110,1,(LEN(G110)-1)))/24,-1)),-1)))</x:f>
      </x:c>
      <x:c r="J110" s="76" t="n">
        <x:f>IF(OR(E110="",E110="В"),0,IF(OR(E110=$B$42,E110=$B$43,E110=$B$44,E110=$B$45,E110=$B$46),INDEX($G$42:$G$46,MATCH(E110,$B$42:$B$46,0)),$D$7))</x:f>
        <x:v>0</x:v>
      </x:c>
      <x:c r="K110" s="77" t="n">
        <x:f>IF(OR(L110="",L110="Выходной"),0,IF(L110="Готово",ROUND(24*MOD(I110-H110,1)-J110/60,10),"Проверить"))</x:f>
        <x:v>0</x:v>
      </x:c>
      <x:c r="L110" s="78" t="str">
        <x:f>IF(E110="","",IF(E110="В","Выходной",IF(LEN(TRIM($B$24))=0,"Нет имени",IF(COUNTIFS($B$10:$B$33,$B$24)&gt;1,"Повтор имени",IF(OR(E110=$B$42,E110=$B$43,E110=$B$44,E110=$B$45,E110=$B$46),IF(INDEX($I$42:$I$46,MATCH(E110,$B$42:$B$46,0))="Готово","Готово","Проверьте смену"),IF(OR(IFERROR(SEARCH("-",E110),0)=0,IFERROR(SEARCH("-",E110,SEARCH("-",E110)+1),0)&gt;0),"Нет кода",IF(OR(H110&lt;0,I110&lt;0),"Неверное время",IF(H110=I110,"Начало равно концу",IF(NOT(ISNUMBER($D$7)),"Проверьте перерыв",IF(OR($D$7&lt;0,$D$7&lt;&gt;INT($D$7)),"Проверьте перерыв",IF($D$7&gt;=ROUND(MOD(I110-H110,1)*1440,8),"Перерыв не меньше смены","Готово")))))))))))</x:f>
      </x:c>
      <x:c r="M110" s="3"/>
    </x:row>
    <x:row r="111" ht="30" customHeight="1">
      <x:c r="A111" s="3"/>
      <x:c r="B111" s="73" t="str">
        <x:f>IF($B$24="","",$B$24)</x:f>
      </x:c>
      <x:c r="C111" s="74" t="n">
        <x:f>IF(J$8="","",J$8)</x:f>
        <x:v>46355</x:v>
      </x:c>
      <x:c r="D111" s="73" t="str">
        <x:f>IF(J24="","",J24)</x:f>
      </x:c>
      <x:c r="E111" s="73" t="str">
        <x:f>IFERROR(UPPER(CONCATENATE("",SUBSTITUTE(CONCATENATE("",SUBSTITUTE(CONCATENATE("",SUBSTITUTE(TRIM(CONCATENATE("",D111))," ","")),"–","-")),"—","-"))),CONCATENATE("",D111))</x:f>
      </x:c>
      <x:c r="F111" s="73" t="str">
        <x:f>IFERROR(LEFT(CONCATENATE("[",E111),SEARCH("-",E111)),"")</x:f>
      </x:c>
      <x:c r="G111" s="73" t="str">
        <x:f>IFERROR(MID(CONCATENATE(E111,"]"),SEARCH("-",E111)+1,32),"")</x:f>
      </x:c>
      <x:c r="H111" s="75" t="str">
        <x:f>IF(OR(E111="",E111="В"),"",IF(OR(E111=$B$42,E111=$B$43,E111=$B$44,E111=$B$45,E111=$B$46),INDEX($E$42:$E$46,MATCH(E111,$B$42:$B$46,0)),IFERROR(IF(ISNUMBER(SEARCH(":",F111)),IF(AND(OR((LEN(F111)-1)=4,(LEN(F111)-1)=5),MID(F111,1+(LEN(F111)-1)-2,1)=":",ISNUMBER(VALUE(MID(F111,2,1))),IF((LEN(F111)-1)=5,ISNUMBER(VALUE(MID(F111,3,1))),TRUE),ISNUMBER(VALUE(MID(F111,1+(LEN(F111)-1)-1,1))),ISNUMBER(VALUE(MID(F111,1+(LEN(F111)-1),1))),VALUE(MID(F111,2,(LEN(F111)-1)-3))&lt;24,VALUE(MID(F111,1+(LEN(F111)-1)-1,2))&lt;60),VALUE(MID(F111,2,(LEN(F111)-1)-3))/24+VALUE(MID(F111,1+(LEN(F111)-1)-1,2))/1440,-1),IF(AND((LEN(F111)-1)&gt;=1,(LEN(F111)-1)&lt;=2,ISNUMBER(VALUE(MID(F111,2,1))),IF((LEN(F111)-1)=2,ISNUMBER(VALUE(MID(F111,3,1))),TRUE),VALUE(MID(F111,2,(LEN(F111)-1)))&lt;24),VALUE(MID(F111,2,(LEN(F111)-1)))/24,-1)),-1)))</x:f>
      </x:c>
      <x:c r="I111" s="75" t="str">
        <x:f>IF(OR(E111="",E111="В"),"",IF(OR(E111=$B$42,E111=$B$43,E111=$B$44,E111=$B$45,E111=$B$46),INDEX($F$42:$F$46,MATCH(E111,$B$42:$B$46,0)),IFERROR(IF(ISNUMBER(SEARCH(":",G111)),IF(AND(OR((LEN(G111)-1)=4,(LEN(G111)-1)=5),MID(G111,0+(LEN(G111)-1)-2,1)=":",ISNUMBER(VALUE(MID(G111,1,1))),IF((LEN(G111)-1)=5,ISNUMBER(VALUE(MID(G111,2,1))),TRUE),ISNUMBER(VALUE(MID(G111,0+(LEN(G111)-1)-1,1))),ISNUMBER(VALUE(MID(G111,0+(LEN(G111)-1),1))),VALUE(MID(G111,1,(LEN(G111)-1)-3))&lt;24,VALUE(MID(G111,0+(LEN(G111)-1)-1,2))&lt;60),VALUE(MID(G111,1,(LEN(G111)-1)-3))/24+VALUE(MID(G111,0+(LEN(G111)-1)-1,2))/1440,-1),IF(AND((LEN(G111)-1)&gt;=1,(LEN(G111)-1)&lt;=2,ISNUMBER(VALUE(MID(G111,1,1))),IF((LEN(G111)-1)=2,ISNUMBER(VALUE(MID(G111,2,1))),TRUE),VALUE(MID(G111,1,(LEN(G111)-1)))&lt;24),VALUE(MID(G111,1,(LEN(G111)-1)))/24,-1)),-1)))</x:f>
      </x:c>
      <x:c r="J111" s="76" t="n">
        <x:f>IF(OR(E111="",E111="В"),0,IF(OR(E111=$B$42,E111=$B$43,E111=$B$44,E111=$B$45,E111=$B$46),INDEX($G$42:$G$46,MATCH(E111,$B$42:$B$46,0)),$D$7))</x:f>
        <x:v>0</x:v>
      </x:c>
      <x:c r="K111" s="77" t="n">
        <x:f>IF(OR(L111="",L111="Выходной"),0,IF(L111="Готово",ROUND(24*MOD(I111-H111,1)-J111/60,10),"Проверить"))</x:f>
        <x:v>0</x:v>
      </x:c>
      <x:c r="L111" s="78" t="str">
        <x:f>IF(E111="","",IF(E111="В","Выходной",IF(LEN(TRIM($B$24))=0,"Нет имени",IF(COUNTIFS($B$10:$B$33,$B$24)&gt;1,"Повтор имени",IF(OR(E111=$B$42,E111=$B$43,E111=$B$44,E111=$B$45,E111=$B$46),IF(INDEX($I$42:$I$46,MATCH(E111,$B$42:$B$46,0))="Готово","Готово","Проверьте смену"),IF(OR(IFERROR(SEARCH("-",E111),0)=0,IFERROR(SEARCH("-",E111,SEARCH("-",E111)+1),0)&gt;0),"Нет кода",IF(OR(H111&lt;0,I111&lt;0),"Неверное время",IF(H111=I111,"Начало равно концу",IF(NOT(ISNUMBER($D$7)),"Проверьте перерыв",IF(OR($D$7&lt;0,$D$7&lt;&gt;INT($D$7)),"Проверьте перерыв",IF($D$7&gt;=ROUND(MOD(I111-H111,1)*1440,8),"Перерыв не меньше смены","Готово")))))))))))</x:f>
      </x:c>
      <x:c r="M111" s="3"/>
    </x:row>
    <x:row r="112" ht="30" customHeight="1">
      <x:c r="A112" s="3"/>
      <x:c r="B112" s="73" t="str">
        <x:f>IF($B$26="","",$B$26)</x:f>
      </x:c>
      <x:c r="C112" s="74" t="n">
        <x:f>IF(D$8="","",D$8)</x:f>
        <x:v>46349</x:v>
      </x:c>
      <x:c r="D112" s="73" t="str">
        <x:f>IF(D26="","",D26)</x:f>
      </x:c>
      <x:c r="E112" s="73" t="str">
        <x:f>IFERROR(UPPER(CONCATENATE("",SUBSTITUTE(CONCATENATE("",SUBSTITUTE(CONCATENATE("",SUBSTITUTE(TRIM(CONCATENATE("",D112))," ","")),"–","-")),"—","-"))),CONCATENATE("",D112))</x:f>
      </x:c>
      <x:c r="F112" s="73" t="str">
        <x:f>IFERROR(LEFT(CONCATENATE("[",E112),SEARCH("-",E112)),"")</x:f>
      </x:c>
      <x:c r="G112" s="73" t="str">
        <x:f>IFERROR(MID(CONCATENATE(E112,"]"),SEARCH("-",E112)+1,32),"")</x:f>
      </x:c>
      <x:c r="H112" s="75" t="str">
        <x:f>IF(OR(E112="",E112="В"),"",IF(OR(E112=$B$42,E112=$B$43,E112=$B$44,E112=$B$45,E112=$B$46),INDEX($E$42:$E$46,MATCH(E112,$B$42:$B$46,0)),IFERROR(IF(ISNUMBER(SEARCH(":",F112)),IF(AND(OR((LEN(F112)-1)=4,(LEN(F112)-1)=5),MID(F112,1+(LEN(F112)-1)-2,1)=":",ISNUMBER(VALUE(MID(F112,2,1))),IF((LEN(F112)-1)=5,ISNUMBER(VALUE(MID(F112,3,1))),TRUE),ISNUMBER(VALUE(MID(F112,1+(LEN(F112)-1)-1,1))),ISNUMBER(VALUE(MID(F112,1+(LEN(F112)-1),1))),VALUE(MID(F112,2,(LEN(F112)-1)-3))&lt;24,VALUE(MID(F112,1+(LEN(F112)-1)-1,2))&lt;60),VALUE(MID(F112,2,(LEN(F112)-1)-3))/24+VALUE(MID(F112,1+(LEN(F112)-1)-1,2))/1440,-1),IF(AND((LEN(F112)-1)&gt;=1,(LEN(F112)-1)&lt;=2,ISNUMBER(VALUE(MID(F112,2,1))),IF((LEN(F112)-1)=2,ISNUMBER(VALUE(MID(F112,3,1))),TRUE),VALUE(MID(F112,2,(LEN(F112)-1)))&lt;24),VALUE(MID(F112,2,(LEN(F112)-1)))/24,-1)),-1)))</x:f>
      </x:c>
      <x:c r="I112" s="75" t="str">
        <x:f>IF(OR(E112="",E112="В"),"",IF(OR(E112=$B$42,E112=$B$43,E112=$B$44,E112=$B$45,E112=$B$46),INDEX($F$42:$F$46,MATCH(E112,$B$42:$B$46,0)),IFERROR(IF(ISNUMBER(SEARCH(":",G112)),IF(AND(OR((LEN(G112)-1)=4,(LEN(G112)-1)=5),MID(G112,0+(LEN(G112)-1)-2,1)=":",ISNUMBER(VALUE(MID(G112,1,1))),IF((LEN(G112)-1)=5,ISNUMBER(VALUE(MID(G112,2,1))),TRUE),ISNUMBER(VALUE(MID(G112,0+(LEN(G112)-1)-1,1))),ISNUMBER(VALUE(MID(G112,0+(LEN(G112)-1),1))),VALUE(MID(G112,1,(LEN(G112)-1)-3))&lt;24,VALUE(MID(G112,0+(LEN(G112)-1)-1,2))&lt;60),VALUE(MID(G112,1,(LEN(G112)-1)-3))/24+VALUE(MID(G112,0+(LEN(G112)-1)-1,2))/1440,-1),IF(AND((LEN(G112)-1)&gt;=1,(LEN(G112)-1)&lt;=2,ISNUMBER(VALUE(MID(G112,1,1))),IF((LEN(G112)-1)=2,ISNUMBER(VALUE(MID(G112,2,1))),TRUE),VALUE(MID(G112,1,(LEN(G112)-1)))&lt;24),VALUE(MID(G112,1,(LEN(G112)-1)))/24,-1)),-1)))</x:f>
      </x:c>
      <x:c r="J112" s="76" t="n">
        <x:f>IF(OR(E112="",E112="В"),0,IF(OR(E112=$B$42,E112=$B$43,E112=$B$44,E112=$B$45,E112=$B$46),INDEX($G$42:$G$46,MATCH(E112,$B$42:$B$46,0)),$D$7))</x:f>
        <x:v>0</x:v>
      </x:c>
      <x:c r="K112" s="77" t="n">
        <x:f>IF(OR(L112="",L112="Выходной"),0,IF(L112="Готово",ROUND(24*MOD(I112-H112,1)-J112/60,10),"Проверить"))</x:f>
        <x:v>0</x:v>
      </x:c>
      <x:c r="L112" s="78" t="str">
        <x:f>IF(E112="","",IF(E112="В","Выходной",IF(LEN(TRIM($B$26))=0,"Нет имени",IF(COUNTIFS($B$10:$B$33,$B$26)&gt;1,"Повтор имени",IF(OR(E112=$B$42,E112=$B$43,E112=$B$44,E112=$B$45,E112=$B$46),IF(INDEX($I$42:$I$46,MATCH(E112,$B$42:$B$46,0))="Готово","Готово","Проверьте смену"),IF(OR(IFERROR(SEARCH("-",E112),0)=0,IFERROR(SEARCH("-",E112,SEARCH("-",E112)+1),0)&gt;0),"Нет кода",IF(OR(H112&lt;0,I112&lt;0),"Неверное время",IF(H112=I112,"Начало равно концу",IF(NOT(ISNUMBER($D$7)),"Проверьте перерыв",IF(OR($D$7&lt;0,$D$7&lt;&gt;INT($D$7)),"Проверьте перерыв",IF($D$7&gt;=ROUND(MOD(I112-H112,1)*1440,8),"Перерыв не меньше смены","Готово")))))))))))</x:f>
      </x:c>
      <x:c r="M112" s="3"/>
    </x:row>
    <x:row r="113" ht="30" customHeight="1">
      <x:c r="A113" s="3"/>
      <x:c r="B113" s="73" t="str">
        <x:f>IF($B$26="","",$B$26)</x:f>
      </x:c>
      <x:c r="C113" s="74" t="n">
        <x:f>IF(E$8="","",E$8)</x:f>
        <x:v>46350</x:v>
      </x:c>
      <x:c r="D113" s="73" t="str">
        <x:f>IF(E26="","",E26)</x:f>
      </x:c>
      <x:c r="E113" s="73" t="str">
        <x:f>IFERROR(UPPER(CONCATENATE("",SUBSTITUTE(CONCATENATE("",SUBSTITUTE(CONCATENATE("",SUBSTITUTE(TRIM(CONCATENATE("",D113))," ","")),"–","-")),"—","-"))),CONCATENATE("",D113))</x:f>
      </x:c>
      <x:c r="F113" s="73" t="str">
        <x:f>IFERROR(LEFT(CONCATENATE("[",E113),SEARCH("-",E113)),"")</x:f>
      </x:c>
      <x:c r="G113" s="73" t="str">
        <x:f>IFERROR(MID(CONCATENATE(E113,"]"),SEARCH("-",E113)+1,32),"")</x:f>
      </x:c>
      <x:c r="H113" s="75" t="str">
        <x:f>IF(OR(E113="",E113="В"),"",IF(OR(E113=$B$42,E113=$B$43,E113=$B$44,E113=$B$45,E113=$B$46),INDEX($E$42:$E$46,MATCH(E113,$B$42:$B$46,0)),IFERROR(IF(ISNUMBER(SEARCH(":",F113)),IF(AND(OR((LEN(F113)-1)=4,(LEN(F113)-1)=5),MID(F113,1+(LEN(F113)-1)-2,1)=":",ISNUMBER(VALUE(MID(F113,2,1))),IF((LEN(F113)-1)=5,ISNUMBER(VALUE(MID(F113,3,1))),TRUE),ISNUMBER(VALUE(MID(F113,1+(LEN(F113)-1)-1,1))),ISNUMBER(VALUE(MID(F113,1+(LEN(F113)-1),1))),VALUE(MID(F113,2,(LEN(F113)-1)-3))&lt;24,VALUE(MID(F113,1+(LEN(F113)-1)-1,2))&lt;60),VALUE(MID(F113,2,(LEN(F113)-1)-3))/24+VALUE(MID(F113,1+(LEN(F113)-1)-1,2))/1440,-1),IF(AND((LEN(F113)-1)&gt;=1,(LEN(F113)-1)&lt;=2,ISNUMBER(VALUE(MID(F113,2,1))),IF((LEN(F113)-1)=2,ISNUMBER(VALUE(MID(F113,3,1))),TRUE),VALUE(MID(F113,2,(LEN(F113)-1)))&lt;24),VALUE(MID(F113,2,(LEN(F113)-1)))/24,-1)),-1)))</x:f>
      </x:c>
      <x:c r="I113" s="75" t="str">
        <x:f>IF(OR(E113="",E113="В"),"",IF(OR(E113=$B$42,E113=$B$43,E113=$B$44,E113=$B$45,E113=$B$46),INDEX($F$42:$F$46,MATCH(E113,$B$42:$B$46,0)),IFERROR(IF(ISNUMBER(SEARCH(":",G113)),IF(AND(OR((LEN(G113)-1)=4,(LEN(G113)-1)=5),MID(G113,0+(LEN(G113)-1)-2,1)=":",ISNUMBER(VALUE(MID(G113,1,1))),IF((LEN(G113)-1)=5,ISNUMBER(VALUE(MID(G113,2,1))),TRUE),ISNUMBER(VALUE(MID(G113,0+(LEN(G113)-1)-1,1))),ISNUMBER(VALUE(MID(G113,0+(LEN(G113)-1),1))),VALUE(MID(G113,1,(LEN(G113)-1)-3))&lt;24,VALUE(MID(G113,0+(LEN(G113)-1)-1,2))&lt;60),VALUE(MID(G113,1,(LEN(G113)-1)-3))/24+VALUE(MID(G113,0+(LEN(G113)-1)-1,2))/1440,-1),IF(AND((LEN(G113)-1)&gt;=1,(LEN(G113)-1)&lt;=2,ISNUMBER(VALUE(MID(G113,1,1))),IF((LEN(G113)-1)=2,ISNUMBER(VALUE(MID(G113,2,1))),TRUE),VALUE(MID(G113,1,(LEN(G113)-1)))&lt;24),VALUE(MID(G113,1,(LEN(G113)-1)))/24,-1)),-1)))</x:f>
      </x:c>
      <x:c r="J113" s="76" t="n">
        <x:f>IF(OR(E113="",E113="В"),0,IF(OR(E113=$B$42,E113=$B$43,E113=$B$44,E113=$B$45,E113=$B$46),INDEX($G$42:$G$46,MATCH(E113,$B$42:$B$46,0)),$D$7))</x:f>
        <x:v>0</x:v>
      </x:c>
      <x:c r="K113" s="77" t="n">
        <x:f>IF(OR(L113="",L113="Выходной"),0,IF(L113="Готово",ROUND(24*MOD(I113-H113,1)-J113/60,10),"Проверить"))</x:f>
        <x:v>0</x:v>
      </x:c>
      <x:c r="L113" s="78" t="str">
        <x:f>IF(E113="","",IF(E113="В","Выходной",IF(LEN(TRIM($B$26))=0,"Нет имени",IF(COUNTIFS($B$10:$B$33,$B$26)&gt;1,"Повтор имени",IF(OR(E113=$B$42,E113=$B$43,E113=$B$44,E113=$B$45,E113=$B$46),IF(INDEX($I$42:$I$46,MATCH(E113,$B$42:$B$46,0))="Готово","Готово","Проверьте смену"),IF(OR(IFERROR(SEARCH("-",E113),0)=0,IFERROR(SEARCH("-",E113,SEARCH("-",E113)+1),0)&gt;0),"Нет кода",IF(OR(H113&lt;0,I113&lt;0),"Неверное время",IF(H113=I113,"Начало равно концу",IF(NOT(ISNUMBER($D$7)),"Проверьте перерыв",IF(OR($D$7&lt;0,$D$7&lt;&gt;INT($D$7)),"Проверьте перерыв",IF($D$7&gt;=ROUND(MOD(I113-H113,1)*1440,8),"Перерыв не меньше смены","Готово")))))))))))</x:f>
      </x:c>
      <x:c r="M113" s="3"/>
    </x:row>
    <x:row r="114" ht="30" customHeight="1">
      <x:c r="A114" s="3"/>
      <x:c r="B114" s="73" t="str">
        <x:f>IF($B$26="","",$B$26)</x:f>
      </x:c>
      <x:c r="C114" s="74" t="n">
        <x:f>IF(F$8="","",F$8)</x:f>
        <x:v>46351</x:v>
      </x:c>
      <x:c r="D114" s="73" t="str">
        <x:f>IF(F26="","",F26)</x:f>
      </x:c>
      <x:c r="E114" s="73" t="str">
        <x:f>IFERROR(UPPER(CONCATENATE("",SUBSTITUTE(CONCATENATE("",SUBSTITUTE(CONCATENATE("",SUBSTITUTE(TRIM(CONCATENATE("",D114))," ","")),"–","-")),"—","-"))),CONCATENATE("",D114))</x:f>
      </x:c>
      <x:c r="F114" s="73" t="str">
        <x:f>IFERROR(LEFT(CONCATENATE("[",E114),SEARCH("-",E114)),"")</x:f>
      </x:c>
      <x:c r="G114" s="73" t="str">
        <x:f>IFERROR(MID(CONCATENATE(E114,"]"),SEARCH("-",E114)+1,32),"")</x:f>
      </x:c>
      <x:c r="H114" s="75" t="str">
        <x:f>IF(OR(E114="",E114="В"),"",IF(OR(E114=$B$42,E114=$B$43,E114=$B$44,E114=$B$45,E114=$B$46),INDEX($E$42:$E$46,MATCH(E114,$B$42:$B$46,0)),IFERROR(IF(ISNUMBER(SEARCH(":",F114)),IF(AND(OR((LEN(F114)-1)=4,(LEN(F114)-1)=5),MID(F114,1+(LEN(F114)-1)-2,1)=":",ISNUMBER(VALUE(MID(F114,2,1))),IF((LEN(F114)-1)=5,ISNUMBER(VALUE(MID(F114,3,1))),TRUE),ISNUMBER(VALUE(MID(F114,1+(LEN(F114)-1)-1,1))),ISNUMBER(VALUE(MID(F114,1+(LEN(F114)-1),1))),VALUE(MID(F114,2,(LEN(F114)-1)-3))&lt;24,VALUE(MID(F114,1+(LEN(F114)-1)-1,2))&lt;60),VALUE(MID(F114,2,(LEN(F114)-1)-3))/24+VALUE(MID(F114,1+(LEN(F114)-1)-1,2))/1440,-1),IF(AND((LEN(F114)-1)&gt;=1,(LEN(F114)-1)&lt;=2,ISNUMBER(VALUE(MID(F114,2,1))),IF((LEN(F114)-1)=2,ISNUMBER(VALUE(MID(F114,3,1))),TRUE),VALUE(MID(F114,2,(LEN(F114)-1)))&lt;24),VALUE(MID(F114,2,(LEN(F114)-1)))/24,-1)),-1)))</x:f>
      </x:c>
      <x:c r="I114" s="75" t="str">
        <x:f>IF(OR(E114="",E114="В"),"",IF(OR(E114=$B$42,E114=$B$43,E114=$B$44,E114=$B$45,E114=$B$46),INDEX($F$42:$F$46,MATCH(E114,$B$42:$B$46,0)),IFERROR(IF(ISNUMBER(SEARCH(":",G114)),IF(AND(OR((LEN(G114)-1)=4,(LEN(G114)-1)=5),MID(G114,0+(LEN(G114)-1)-2,1)=":",ISNUMBER(VALUE(MID(G114,1,1))),IF((LEN(G114)-1)=5,ISNUMBER(VALUE(MID(G114,2,1))),TRUE),ISNUMBER(VALUE(MID(G114,0+(LEN(G114)-1)-1,1))),ISNUMBER(VALUE(MID(G114,0+(LEN(G114)-1),1))),VALUE(MID(G114,1,(LEN(G114)-1)-3))&lt;24,VALUE(MID(G114,0+(LEN(G114)-1)-1,2))&lt;60),VALUE(MID(G114,1,(LEN(G114)-1)-3))/24+VALUE(MID(G114,0+(LEN(G114)-1)-1,2))/1440,-1),IF(AND((LEN(G114)-1)&gt;=1,(LEN(G114)-1)&lt;=2,ISNUMBER(VALUE(MID(G114,1,1))),IF((LEN(G114)-1)=2,ISNUMBER(VALUE(MID(G114,2,1))),TRUE),VALUE(MID(G114,1,(LEN(G114)-1)))&lt;24),VALUE(MID(G114,1,(LEN(G114)-1)))/24,-1)),-1)))</x:f>
      </x:c>
      <x:c r="J114" s="76" t="n">
        <x:f>IF(OR(E114="",E114="В"),0,IF(OR(E114=$B$42,E114=$B$43,E114=$B$44,E114=$B$45,E114=$B$46),INDEX($G$42:$G$46,MATCH(E114,$B$42:$B$46,0)),$D$7))</x:f>
        <x:v>0</x:v>
      </x:c>
      <x:c r="K114" s="77" t="n">
        <x:f>IF(OR(L114="",L114="Выходной"),0,IF(L114="Готово",ROUND(24*MOD(I114-H114,1)-J114/60,10),"Проверить"))</x:f>
        <x:v>0</x:v>
      </x:c>
      <x:c r="L114" s="78" t="str">
        <x:f>IF(E114="","",IF(E114="В","Выходной",IF(LEN(TRIM($B$26))=0,"Нет имени",IF(COUNTIFS($B$10:$B$33,$B$26)&gt;1,"Повтор имени",IF(OR(E114=$B$42,E114=$B$43,E114=$B$44,E114=$B$45,E114=$B$46),IF(INDEX($I$42:$I$46,MATCH(E114,$B$42:$B$46,0))="Готово","Готово","Проверьте смену"),IF(OR(IFERROR(SEARCH("-",E114),0)=0,IFERROR(SEARCH("-",E114,SEARCH("-",E114)+1),0)&gt;0),"Нет кода",IF(OR(H114&lt;0,I114&lt;0),"Неверное время",IF(H114=I114,"Начало равно концу",IF(NOT(ISNUMBER($D$7)),"Проверьте перерыв",IF(OR($D$7&lt;0,$D$7&lt;&gt;INT($D$7)),"Проверьте перерыв",IF($D$7&gt;=ROUND(MOD(I114-H114,1)*1440,8),"Перерыв не меньше смены","Готово")))))))))))</x:f>
      </x:c>
      <x:c r="M114" s="3"/>
    </x:row>
    <x:row r="115" ht="30" customHeight="1">
      <x:c r="A115" s="3"/>
      <x:c r="B115" s="73" t="str">
        <x:f>IF($B$26="","",$B$26)</x:f>
      </x:c>
      <x:c r="C115" s="74" t="n">
        <x:f>IF(G$8="","",G$8)</x:f>
        <x:v>46352</x:v>
      </x:c>
      <x:c r="D115" s="73" t="str">
        <x:f>IF(G26="","",G26)</x:f>
      </x:c>
      <x:c r="E115" s="73" t="str">
        <x:f>IFERROR(UPPER(CONCATENATE("",SUBSTITUTE(CONCATENATE("",SUBSTITUTE(CONCATENATE("",SUBSTITUTE(TRIM(CONCATENATE("",D115))," ","")),"–","-")),"—","-"))),CONCATENATE("",D115))</x:f>
      </x:c>
      <x:c r="F115" s="73" t="str">
        <x:f>IFERROR(LEFT(CONCATENATE("[",E115),SEARCH("-",E115)),"")</x:f>
      </x:c>
      <x:c r="G115" s="73" t="str">
        <x:f>IFERROR(MID(CONCATENATE(E115,"]"),SEARCH("-",E115)+1,32),"")</x:f>
      </x:c>
      <x:c r="H115" s="75" t="str">
        <x:f>IF(OR(E115="",E115="В"),"",IF(OR(E115=$B$42,E115=$B$43,E115=$B$44,E115=$B$45,E115=$B$46),INDEX($E$42:$E$46,MATCH(E115,$B$42:$B$46,0)),IFERROR(IF(ISNUMBER(SEARCH(":",F115)),IF(AND(OR((LEN(F115)-1)=4,(LEN(F115)-1)=5),MID(F115,1+(LEN(F115)-1)-2,1)=":",ISNUMBER(VALUE(MID(F115,2,1))),IF((LEN(F115)-1)=5,ISNUMBER(VALUE(MID(F115,3,1))),TRUE),ISNUMBER(VALUE(MID(F115,1+(LEN(F115)-1)-1,1))),ISNUMBER(VALUE(MID(F115,1+(LEN(F115)-1),1))),VALUE(MID(F115,2,(LEN(F115)-1)-3))&lt;24,VALUE(MID(F115,1+(LEN(F115)-1)-1,2))&lt;60),VALUE(MID(F115,2,(LEN(F115)-1)-3))/24+VALUE(MID(F115,1+(LEN(F115)-1)-1,2))/1440,-1),IF(AND((LEN(F115)-1)&gt;=1,(LEN(F115)-1)&lt;=2,ISNUMBER(VALUE(MID(F115,2,1))),IF((LEN(F115)-1)=2,ISNUMBER(VALUE(MID(F115,3,1))),TRUE),VALUE(MID(F115,2,(LEN(F115)-1)))&lt;24),VALUE(MID(F115,2,(LEN(F115)-1)))/24,-1)),-1)))</x:f>
      </x:c>
      <x:c r="I115" s="75" t="str">
        <x:f>IF(OR(E115="",E115="В"),"",IF(OR(E115=$B$42,E115=$B$43,E115=$B$44,E115=$B$45,E115=$B$46),INDEX($F$42:$F$46,MATCH(E115,$B$42:$B$46,0)),IFERROR(IF(ISNUMBER(SEARCH(":",G115)),IF(AND(OR((LEN(G115)-1)=4,(LEN(G115)-1)=5),MID(G115,0+(LEN(G115)-1)-2,1)=":",ISNUMBER(VALUE(MID(G115,1,1))),IF((LEN(G115)-1)=5,ISNUMBER(VALUE(MID(G115,2,1))),TRUE),ISNUMBER(VALUE(MID(G115,0+(LEN(G115)-1)-1,1))),ISNUMBER(VALUE(MID(G115,0+(LEN(G115)-1),1))),VALUE(MID(G115,1,(LEN(G115)-1)-3))&lt;24,VALUE(MID(G115,0+(LEN(G115)-1)-1,2))&lt;60),VALUE(MID(G115,1,(LEN(G115)-1)-3))/24+VALUE(MID(G115,0+(LEN(G115)-1)-1,2))/1440,-1),IF(AND((LEN(G115)-1)&gt;=1,(LEN(G115)-1)&lt;=2,ISNUMBER(VALUE(MID(G115,1,1))),IF((LEN(G115)-1)=2,ISNUMBER(VALUE(MID(G115,2,1))),TRUE),VALUE(MID(G115,1,(LEN(G115)-1)))&lt;24),VALUE(MID(G115,1,(LEN(G115)-1)))/24,-1)),-1)))</x:f>
      </x:c>
      <x:c r="J115" s="76" t="n">
        <x:f>IF(OR(E115="",E115="В"),0,IF(OR(E115=$B$42,E115=$B$43,E115=$B$44,E115=$B$45,E115=$B$46),INDEX($G$42:$G$46,MATCH(E115,$B$42:$B$46,0)),$D$7))</x:f>
        <x:v>0</x:v>
      </x:c>
      <x:c r="K115" s="77" t="n">
        <x:f>IF(OR(L115="",L115="Выходной"),0,IF(L115="Готово",ROUND(24*MOD(I115-H115,1)-J115/60,10),"Проверить"))</x:f>
        <x:v>0</x:v>
      </x:c>
      <x:c r="L115" s="78" t="str">
        <x:f>IF(E115="","",IF(E115="В","Выходной",IF(LEN(TRIM($B$26))=0,"Нет имени",IF(COUNTIFS($B$10:$B$33,$B$26)&gt;1,"Повтор имени",IF(OR(E115=$B$42,E115=$B$43,E115=$B$44,E115=$B$45,E115=$B$46),IF(INDEX($I$42:$I$46,MATCH(E115,$B$42:$B$46,0))="Готово","Готово","Проверьте смену"),IF(OR(IFERROR(SEARCH("-",E115),0)=0,IFERROR(SEARCH("-",E115,SEARCH("-",E115)+1),0)&gt;0),"Нет кода",IF(OR(H115&lt;0,I115&lt;0),"Неверное время",IF(H115=I115,"Начало равно концу",IF(NOT(ISNUMBER($D$7)),"Проверьте перерыв",IF(OR($D$7&lt;0,$D$7&lt;&gt;INT($D$7)),"Проверьте перерыв",IF($D$7&gt;=ROUND(MOD(I115-H115,1)*1440,8),"Перерыв не меньше смены","Готово")))))))))))</x:f>
      </x:c>
      <x:c r="M115" s="3"/>
    </x:row>
    <x:row r="116" ht="30" customHeight="1">
      <x:c r="A116" s="3"/>
      <x:c r="B116" s="73" t="str">
        <x:f>IF($B$26="","",$B$26)</x:f>
      </x:c>
      <x:c r="C116" s="74" t="n">
        <x:f>IF(H$8="","",H$8)</x:f>
        <x:v>46353</x:v>
      </x:c>
      <x:c r="D116" s="73" t="str">
        <x:f>IF(H26="","",H26)</x:f>
      </x:c>
      <x:c r="E116" s="73" t="str">
        <x:f>IFERROR(UPPER(CONCATENATE("",SUBSTITUTE(CONCATENATE("",SUBSTITUTE(CONCATENATE("",SUBSTITUTE(TRIM(CONCATENATE("",D116))," ","")),"–","-")),"—","-"))),CONCATENATE("",D116))</x:f>
      </x:c>
      <x:c r="F116" s="73" t="str">
        <x:f>IFERROR(LEFT(CONCATENATE("[",E116),SEARCH("-",E116)),"")</x:f>
      </x:c>
      <x:c r="G116" s="73" t="str">
        <x:f>IFERROR(MID(CONCATENATE(E116,"]"),SEARCH("-",E116)+1,32),"")</x:f>
      </x:c>
      <x:c r="H116" s="75" t="str">
        <x:f>IF(OR(E116="",E116="В"),"",IF(OR(E116=$B$42,E116=$B$43,E116=$B$44,E116=$B$45,E116=$B$46),INDEX($E$42:$E$46,MATCH(E116,$B$42:$B$46,0)),IFERROR(IF(ISNUMBER(SEARCH(":",F116)),IF(AND(OR((LEN(F116)-1)=4,(LEN(F116)-1)=5),MID(F116,1+(LEN(F116)-1)-2,1)=":",ISNUMBER(VALUE(MID(F116,2,1))),IF((LEN(F116)-1)=5,ISNUMBER(VALUE(MID(F116,3,1))),TRUE),ISNUMBER(VALUE(MID(F116,1+(LEN(F116)-1)-1,1))),ISNUMBER(VALUE(MID(F116,1+(LEN(F116)-1),1))),VALUE(MID(F116,2,(LEN(F116)-1)-3))&lt;24,VALUE(MID(F116,1+(LEN(F116)-1)-1,2))&lt;60),VALUE(MID(F116,2,(LEN(F116)-1)-3))/24+VALUE(MID(F116,1+(LEN(F116)-1)-1,2))/1440,-1),IF(AND((LEN(F116)-1)&gt;=1,(LEN(F116)-1)&lt;=2,ISNUMBER(VALUE(MID(F116,2,1))),IF((LEN(F116)-1)=2,ISNUMBER(VALUE(MID(F116,3,1))),TRUE),VALUE(MID(F116,2,(LEN(F116)-1)))&lt;24),VALUE(MID(F116,2,(LEN(F116)-1)))/24,-1)),-1)))</x:f>
      </x:c>
      <x:c r="I116" s="75" t="str">
        <x:f>IF(OR(E116="",E116="В"),"",IF(OR(E116=$B$42,E116=$B$43,E116=$B$44,E116=$B$45,E116=$B$46),INDEX($F$42:$F$46,MATCH(E116,$B$42:$B$46,0)),IFERROR(IF(ISNUMBER(SEARCH(":",G116)),IF(AND(OR((LEN(G116)-1)=4,(LEN(G116)-1)=5),MID(G116,0+(LEN(G116)-1)-2,1)=":",ISNUMBER(VALUE(MID(G116,1,1))),IF((LEN(G116)-1)=5,ISNUMBER(VALUE(MID(G116,2,1))),TRUE),ISNUMBER(VALUE(MID(G116,0+(LEN(G116)-1)-1,1))),ISNUMBER(VALUE(MID(G116,0+(LEN(G116)-1),1))),VALUE(MID(G116,1,(LEN(G116)-1)-3))&lt;24,VALUE(MID(G116,0+(LEN(G116)-1)-1,2))&lt;60),VALUE(MID(G116,1,(LEN(G116)-1)-3))/24+VALUE(MID(G116,0+(LEN(G116)-1)-1,2))/1440,-1),IF(AND((LEN(G116)-1)&gt;=1,(LEN(G116)-1)&lt;=2,ISNUMBER(VALUE(MID(G116,1,1))),IF((LEN(G116)-1)=2,ISNUMBER(VALUE(MID(G116,2,1))),TRUE),VALUE(MID(G116,1,(LEN(G116)-1)))&lt;24),VALUE(MID(G116,1,(LEN(G116)-1)))/24,-1)),-1)))</x:f>
      </x:c>
      <x:c r="J116" s="76" t="n">
        <x:f>IF(OR(E116="",E116="В"),0,IF(OR(E116=$B$42,E116=$B$43,E116=$B$44,E116=$B$45,E116=$B$46),INDEX($G$42:$G$46,MATCH(E116,$B$42:$B$46,0)),$D$7))</x:f>
        <x:v>0</x:v>
      </x:c>
      <x:c r="K116" s="77" t="n">
        <x:f>IF(OR(L116="",L116="Выходной"),0,IF(L116="Готово",ROUND(24*MOD(I116-H116,1)-J116/60,10),"Проверить"))</x:f>
        <x:v>0</x:v>
      </x:c>
      <x:c r="L116" s="78" t="str">
        <x:f>IF(E116="","",IF(E116="В","Выходной",IF(LEN(TRIM($B$26))=0,"Нет имени",IF(COUNTIFS($B$10:$B$33,$B$26)&gt;1,"Повтор имени",IF(OR(E116=$B$42,E116=$B$43,E116=$B$44,E116=$B$45,E116=$B$46),IF(INDEX($I$42:$I$46,MATCH(E116,$B$42:$B$46,0))="Готово","Готово","Проверьте смену"),IF(OR(IFERROR(SEARCH("-",E116),0)=0,IFERROR(SEARCH("-",E116,SEARCH("-",E116)+1),0)&gt;0),"Нет кода",IF(OR(H116&lt;0,I116&lt;0),"Неверное время",IF(H116=I116,"Начало равно концу",IF(NOT(ISNUMBER($D$7)),"Проверьте перерыв",IF(OR($D$7&lt;0,$D$7&lt;&gt;INT($D$7)),"Проверьте перерыв",IF($D$7&gt;=ROUND(MOD(I116-H116,1)*1440,8),"Перерыв не меньше смены","Готово")))))))))))</x:f>
      </x:c>
      <x:c r="M116" s="3"/>
    </x:row>
    <x:row r="117" ht="30" customHeight="1">
      <x:c r="A117" s="3"/>
      <x:c r="B117" s="73" t="str">
        <x:f>IF($B$26="","",$B$26)</x:f>
      </x:c>
      <x:c r="C117" s="74" t="n">
        <x:f>IF(I$8="","",I$8)</x:f>
        <x:v>46354</x:v>
      </x:c>
      <x:c r="D117" s="73" t="str">
        <x:f>IF(I26="","",I26)</x:f>
      </x:c>
      <x:c r="E117" s="73" t="str">
        <x:f>IFERROR(UPPER(CONCATENATE("",SUBSTITUTE(CONCATENATE("",SUBSTITUTE(CONCATENATE("",SUBSTITUTE(TRIM(CONCATENATE("",D117))," ","")),"–","-")),"—","-"))),CONCATENATE("",D117))</x:f>
      </x:c>
      <x:c r="F117" s="73" t="str">
        <x:f>IFERROR(LEFT(CONCATENATE("[",E117),SEARCH("-",E117)),"")</x:f>
      </x:c>
      <x:c r="G117" s="73" t="str">
        <x:f>IFERROR(MID(CONCATENATE(E117,"]"),SEARCH("-",E117)+1,32),"")</x:f>
      </x:c>
      <x:c r="H117" s="75" t="str">
        <x:f>IF(OR(E117="",E117="В"),"",IF(OR(E117=$B$42,E117=$B$43,E117=$B$44,E117=$B$45,E117=$B$46),INDEX($E$42:$E$46,MATCH(E117,$B$42:$B$46,0)),IFERROR(IF(ISNUMBER(SEARCH(":",F117)),IF(AND(OR((LEN(F117)-1)=4,(LEN(F117)-1)=5),MID(F117,1+(LEN(F117)-1)-2,1)=":",ISNUMBER(VALUE(MID(F117,2,1))),IF((LEN(F117)-1)=5,ISNUMBER(VALUE(MID(F117,3,1))),TRUE),ISNUMBER(VALUE(MID(F117,1+(LEN(F117)-1)-1,1))),ISNUMBER(VALUE(MID(F117,1+(LEN(F117)-1),1))),VALUE(MID(F117,2,(LEN(F117)-1)-3))&lt;24,VALUE(MID(F117,1+(LEN(F117)-1)-1,2))&lt;60),VALUE(MID(F117,2,(LEN(F117)-1)-3))/24+VALUE(MID(F117,1+(LEN(F117)-1)-1,2))/1440,-1),IF(AND((LEN(F117)-1)&gt;=1,(LEN(F117)-1)&lt;=2,ISNUMBER(VALUE(MID(F117,2,1))),IF((LEN(F117)-1)=2,ISNUMBER(VALUE(MID(F117,3,1))),TRUE),VALUE(MID(F117,2,(LEN(F117)-1)))&lt;24),VALUE(MID(F117,2,(LEN(F117)-1)))/24,-1)),-1)))</x:f>
      </x:c>
      <x:c r="I117" s="75" t="str">
        <x:f>IF(OR(E117="",E117="В"),"",IF(OR(E117=$B$42,E117=$B$43,E117=$B$44,E117=$B$45,E117=$B$46),INDEX($F$42:$F$46,MATCH(E117,$B$42:$B$46,0)),IFERROR(IF(ISNUMBER(SEARCH(":",G117)),IF(AND(OR((LEN(G117)-1)=4,(LEN(G117)-1)=5),MID(G117,0+(LEN(G117)-1)-2,1)=":",ISNUMBER(VALUE(MID(G117,1,1))),IF((LEN(G117)-1)=5,ISNUMBER(VALUE(MID(G117,2,1))),TRUE),ISNUMBER(VALUE(MID(G117,0+(LEN(G117)-1)-1,1))),ISNUMBER(VALUE(MID(G117,0+(LEN(G117)-1),1))),VALUE(MID(G117,1,(LEN(G117)-1)-3))&lt;24,VALUE(MID(G117,0+(LEN(G117)-1)-1,2))&lt;60),VALUE(MID(G117,1,(LEN(G117)-1)-3))/24+VALUE(MID(G117,0+(LEN(G117)-1)-1,2))/1440,-1),IF(AND((LEN(G117)-1)&gt;=1,(LEN(G117)-1)&lt;=2,ISNUMBER(VALUE(MID(G117,1,1))),IF((LEN(G117)-1)=2,ISNUMBER(VALUE(MID(G117,2,1))),TRUE),VALUE(MID(G117,1,(LEN(G117)-1)))&lt;24),VALUE(MID(G117,1,(LEN(G117)-1)))/24,-1)),-1)))</x:f>
      </x:c>
      <x:c r="J117" s="76" t="n">
        <x:f>IF(OR(E117="",E117="В"),0,IF(OR(E117=$B$42,E117=$B$43,E117=$B$44,E117=$B$45,E117=$B$46),INDEX($G$42:$G$46,MATCH(E117,$B$42:$B$46,0)),$D$7))</x:f>
        <x:v>0</x:v>
      </x:c>
      <x:c r="K117" s="77" t="n">
        <x:f>IF(OR(L117="",L117="Выходной"),0,IF(L117="Готово",ROUND(24*MOD(I117-H117,1)-J117/60,10),"Проверить"))</x:f>
        <x:v>0</x:v>
      </x:c>
      <x:c r="L117" s="78" t="str">
        <x:f>IF(E117="","",IF(E117="В","Выходной",IF(LEN(TRIM($B$26))=0,"Нет имени",IF(COUNTIFS($B$10:$B$33,$B$26)&gt;1,"Повтор имени",IF(OR(E117=$B$42,E117=$B$43,E117=$B$44,E117=$B$45,E117=$B$46),IF(INDEX($I$42:$I$46,MATCH(E117,$B$42:$B$46,0))="Готово","Готово","Проверьте смену"),IF(OR(IFERROR(SEARCH("-",E117),0)=0,IFERROR(SEARCH("-",E117,SEARCH("-",E117)+1),0)&gt;0),"Нет кода",IF(OR(H117&lt;0,I117&lt;0),"Неверное время",IF(H117=I117,"Начало равно концу",IF(NOT(ISNUMBER($D$7)),"Проверьте перерыв",IF(OR($D$7&lt;0,$D$7&lt;&gt;INT($D$7)),"Проверьте перерыв",IF($D$7&gt;=ROUND(MOD(I117-H117,1)*1440,8),"Перерыв не меньше смены","Готово")))))))))))</x:f>
      </x:c>
      <x:c r="M117" s="3"/>
    </x:row>
    <x:row r="118" ht="30" customHeight="1">
      <x:c r="A118" s="3"/>
      <x:c r="B118" s="73" t="str">
        <x:f>IF($B$26="","",$B$26)</x:f>
      </x:c>
      <x:c r="C118" s="74" t="n">
        <x:f>IF(J$8="","",J$8)</x:f>
        <x:v>46355</x:v>
      </x:c>
      <x:c r="D118" s="73" t="str">
        <x:f>IF(J26="","",J26)</x:f>
      </x:c>
      <x:c r="E118" s="73" t="str">
        <x:f>IFERROR(UPPER(CONCATENATE("",SUBSTITUTE(CONCATENATE("",SUBSTITUTE(CONCATENATE("",SUBSTITUTE(TRIM(CONCATENATE("",D118))," ","")),"–","-")),"—","-"))),CONCATENATE("",D118))</x:f>
      </x:c>
      <x:c r="F118" s="73" t="str">
        <x:f>IFERROR(LEFT(CONCATENATE("[",E118),SEARCH("-",E118)),"")</x:f>
      </x:c>
      <x:c r="G118" s="73" t="str">
        <x:f>IFERROR(MID(CONCATENATE(E118,"]"),SEARCH("-",E118)+1,32),"")</x:f>
      </x:c>
      <x:c r="H118" s="75" t="str">
        <x:f>IF(OR(E118="",E118="В"),"",IF(OR(E118=$B$42,E118=$B$43,E118=$B$44,E118=$B$45,E118=$B$46),INDEX($E$42:$E$46,MATCH(E118,$B$42:$B$46,0)),IFERROR(IF(ISNUMBER(SEARCH(":",F118)),IF(AND(OR((LEN(F118)-1)=4,(LEN(F118)-1)=5),MID(F118,1+(LEN(F118)-1)-2,1)=":",ISNUMBER(VALUE(MID(F118,2,1))),IF((LEN(F118)-1)=5,ISNUMBER(VALUE(MID(F118,3,1))),TRUE),ISNUMBER(VALUE(MID(F118,1+(LEN(F118)-1)-1,1))),ISNUMBER(VALUE(MID(F118,1+(LEN(F118)-1),1))),VALUE(MID(F118,2,(LEN(F118)-1)-3))&lt;24,VALUE(MID(F118,1+(LEN(F118)-1)-1,2))&lt;60),VALUE(MID(F118,2,(LEN(F118)-1)-3))/24+VALUE(MID(F118,1+(LEN(F118)-1)-1,2))/1440,-1),IF(AND((LEN(F118)-1)&gt;=1,(LEN(F118)-1)&lt;=2,ISNUMBER(VALUE(MID(F118,2,1))),IF((LEN(F118)-1)=2,ISNUMBER(VALUE(MID(F118,3,1))),TRUE),VALUE(MID(F118,2,(LEN(F118)-1)))&lt;24),VALUE(MID(F118,2,(LEN(F118)-1)))/24,-1)),-1)))</x:f>
      </x:c>
      <x:c r="I118" s="75" t="str">
        <x:f>IF(OR(E118="",E118="В"),"",IF(OR(E118=$B$42,E118=$B$43,E118=$B$44,E118=$B$45,E118=$B$46),INDEX($F$42:$F$46,MATCH(E118,$B$42:$B$46,0)),IFERROR(IF(ISNUMBER(SEARCH(":",G118)),IF(AND(OR((LEN(G118)-1)=4,(LEN(G118)-1)=5),MID(G118,0+(LEN(G118)-1)-2,1)=":",ISNUMBER(VALUE(MID(G118,1,1))),IF((LEN(G118)-1)=5,ISNUMBER(VALUE(MID(G118,2,1))),TRUE),ISNUMBER(VALUE(MID(G118,0+(LEN(G118)-1)-1,1))),ISNUMBER(VALUE(MID(G118,0+(LEN(G118)-1),1))),VALUE(MID(G118,1,(LEN(G118)-1)-3))&lt;24,VALUE(MID(G118,0+(LEN(G118)-1)-1,2))&lt;60),VALUE(MID(G118,1,(LEN(G118)-1)-3))/24+VALUE(MID(G118,0+(LEN(G118)-1)-1,2))/1440,-1),IF(AND((LEN(G118)-1)&gt;=1,(LEN(G118)-1)&lt;=2,ISNUMBER(VALUE(MID(G118,1,1))),IF((LEN(G118)-1)=2,ISNUMBER(VALUE(MID(G118,2,1))),TRUE),VALUE(MID(G118,1,(LEN(G118)-1)))&lt;24),VALUE(MID(G118,1,(LEN(G118)-1)))/24,-1)),-1)))</x:f>
      </x:c>
      <x:c r="J118" s="76" t="n">
        <x:f>IF(OR(E118="",E118="В"),0,IF(OR(E118=$B$42,E118=$B$43,E118=$B$44,E118=$B$45,E118=$B$46),INDEX($G$42:$G$46,MATCH(E118,$B$42:$B$46,0)),$D$7))</x:f>
        <x:v>0</x:v>
      </x:c>
      <x:c r="K118" s="77" t="n">
        <x:f>IF(OR(L118="",L118="Выходной"),0,IF(L118="Готово",ROUND(24*MOD(I118-H118,1)-J118/60,10),"Проверить"))</x:f>
        <x:v>0</x:v>
      </x:c>
      <x:c r="L118" s="78" t="str">
        <x:f>IF(E118="","",IF(E118="В","Выходной",IF(LEN(TRIM($B$26))=0,"Нет имени",IF(COUNTIFS($B$10:$B$33,$B$26)&gt;1,"Повтор имени",IF(OR(E118=$B$42,E118=$B$43,E118=$B$44,E118=$B$45,E118=$B$46),IF(INDEX($I$42:$I$46,MATCH(E118,$B$42:$B$46,0))="Готово","Готово","Проверьте смену"),IF(OR(IFERROR(SEARCH("-",E118),0)=0,IFERROR(SEARCH("-",E118,SEARCH("-",E118)+1),0)&gt;0),"Нет кода",IF(OR(H118&lt;0,I118&lt;0),"Неверное время",IF(H118=I118,"Начало равно концу",IF(NOT(ISNUMBER($D$7)),"Проверьте перерыв",IF(OR($D$7&lt;0,$D$7&lt;&gt;INT($D$7)),"Проверьте перерыв",IF($D$7&gt;=ROUND(MOD(I118-H118,1)*1440,8),"Перерыв не меньше смены","Готово")))))))))))</x:f>
      </x:c>
      <x:c r="M118" s="3"/>
    </x:row>
    <x:row r="119" ht="30" customHeight="1">
      <x:c r="A119" s="3"/>
      <x:c r="B119" s="73" t="str">
        <x:f>IF($B$28="","",$B$28)</x:f>
      </x:c>
      <x:c r="C119" s="74" t="n">
        <x:f>IF(D$8="","",D$8)</x:f>
        <x:v>46349</x:v>
      </x:c>
      <x:c r="D119" s="73" t="str">
        <x:f>IF(D28="","",D28)</x:f>
      </x:c>
      <x:c r="E119" s="73" t="str">
        <x:f>IFERROR(UPPER(CONCATENATE("",SUBSTITUTE(CONCATENATE("",SUBSTITUTE(CONCATENATE("",SUBSTITUTE(TRIM(CONCATENATE("",D119))," ","")),"–","-")),"—","-"))),CONCATENATE("",D119))</x:f>
      </x:c>
      <x:c r="F119" s="73" t="str">
        <x:f>IFERROR(LEFT(CONCATENATE("[",E119),SEARCH("-",E119)),"")</x:f>
      </x:c>
      <x:c r="G119" s="73" t="str">
        <x:f>IFERROR(MID(CONCATENATE(E119,"]"),SEARCH("-",E119)+1,32),"")</x:f>
      </x:c>
      <x:c r="H119" s="75" t="str">
        <x:f>IF(OR(E119="",E119="В"),"",IF(OR(E119=$B$42,E119=$B$43,E119=$B$44,E119=$B$45,E119=$B$46),INDEX($E$42:$E$46,MATCH(E119,$B$42:$B$46,0)),IFERROR(IF(ISNUMBER(SEARCH(":",F119)),IF(AND(OR((LEN(F119)-1)=4,(LEN(F119)-1)=5),MID(F119,1+(LEN(F119)-1)-2,1)=":",ISNUMBER(VALUE(MID(F119,2,1))),IF((LEN(F119)-1)=5,ISNUMBER(VALUE(MID(F119,3,1))),TRUE),ISNUMBER(VALUE(MID(F119,1+(LEN(F119)-1)-1,1))),ISNUMBER(VALUE(MID(F119,1+(LEN(F119)-1),1))),VALUE(MID(F119,2,(LEN(F119)-1)-3))&lt;24,VALUE(MID(F119,1+(LEN(F119)-1)-1,2))&lt;60),VALUE(MID(F119,2,(LEN(F119)-1)-3))/24+VALUE(MID(F119,1+(LEN(F119)-1)-1,2))/1440,-1),IF(AND((LEN(F119)-1)&gt;=1,(LEN(F119)-1)&lt;=2,ISNUMBER(VALUE(MID(F119,2,1))),IF((LEN(F119)-1)=2,ISNUMBER(VALUE(MID(F119,3,1))),TRUE),VALUE(MID(F119,2,(LEN(F119)-1)))&lt;24),VALUE(MID(F119,2,(LEN(F119)-1)))/24,-1)),-1)))</x:f>
      </x:c>
      <x:c r="I119" s="75" t="str">
        <x:f>IF(OR(E119="",E119="В"),"",IF(OR(E119=$B$42,E119=$B$43,E119=$B$44,E119=$B$45,E119=$B$46),INDEX($F$42:$F$46,MATCH(E119,$B$42:$B$46,0)),IFERROR(IF(ISNUMBER(SEARCH(":",G119)),IF(AND(OR((LEN(G119)-1)=4,(LEN(G119)-1)=5),MID(G119,0+(LEN(G119)-1)-2,1)=":",ISNUMBER(VALUE(MID(G119,1,1))),IF((LEN(G119)-1)=5,ISNUMBER(VALUE(MID(G119,2,1))),TRUE),ISNUMBER(VALUE(MID(G119,0+(LEN(G119)-1)-1,1))),ISNUMBER(VALUE(MID(G119,0+(LEN(G119)-1),1))),VALUE(MID(G119,1,(LEN(G119)-1)-3))&lt;24,VALUE(MID(G119,0+(LEN(G119)-1)-1,2))&lt;60),VALUE(MID(G119,1,(LEN(G119)-1)-3))/24+VALUE(MID(G119,0+(LEN(G119)-1)-1,2))/1440,-1),IF(AND((LEN(G119)-1)&gt;=1,(LEN(G119)-1)&lt;=2,ISNUMBER(VALUE(MID(G119,1,1))),IF((LEN(G119)-1)=2,ISNUMBER(VALUE(MID(G119,2,1))),TRUE),VALUE(MID(G119,1,(LEN(G119)-1)))&lt;24),VALUE(MID(G119,1,(LEN(G119)-1)))/24,-1)),-1)))</x:f>
      </x:c>
      <x:c r="J119" s="76" t="n">
        <x:f>IF(OR(E119="",E119="В"),0,IF(OR(E119=$B$42,E119=$B$43,E119=$B$44,E119=$B$45,E119=$B$46),INDEX($G$42:$G$46,MATCH(E119,$B$42:$B$46,0)),$D$7))</x:f>
        <x:v>0</x:v>
      </x:c>
      <x:c r="K119" s="77" t="n">
        <x:f>IF(OR(L119="",L119="Выходной"),0,IF(L119="Готово",ROUND(24*MOD(I119-H119,1)-J119/60,10),"Проверить"))</x:f>
        <x:v>0</x:v>
      </x:c>
      <x:c r="L119" s="78" t="str">
        <x:f>IF(E119="","",IF(E119="В","Выходной",IF(LEN(TRIM($B$28))=0,"Нет имени",IF(COUNTIFS($B$10:$B$33,$B$28)&gt;1,"Повтор имени",IF(OR(E119=$B$42,E119=$B$43,E119=$B$44,E119=$B$45,E119=$B$46),IF(INDEX($I$42:$I$46,MATCH(E119,$B$42:$B$46,0))="Готово","Готово","Проверьте смену"),IF(OR(IFERROR(SEARCH("-",E119),0)=0,IFERROR(SEARCH("-",E119,SEARCH("-",E119)+1),0)&gt;0),"Нет кода",IF(OR(H119&lt;0,I119&lt;0),"Неверное время",IF(H119=I119,"Начало равно концу",IF(NOT(ISNUMBER($D$7)),"Проверьте перерыв",IF(OR($D$7&lt;0,$D$7&lt;&gt;INT($D$7)),"Проверьте перерыв",IF($D$7&gt;=ROUND(MOD(I119-H119,1)*1440,8),"Перерыв не меньше смены","Готово")))))))))))</x:f>
      </x:c>
      <x:c r="M119" s="3"/>
    </x:row>
    <x:row r="120" ht="30" customHeight="1">
      <x:c r="A120" s="3"/>
      <x:c r="B120" s="73" t="str">
        <x:f>IF($B$28="","",$B$28)</x:f>
      </x:c>
      <x:c r="C120" s="74" t="n">
        <x:f>IF(E$8="","",E$8)</x:f>
        <x:v>46350</x:v>
      </x:c>
      <x:c r="D120" s="73" t="str">
        <x:f>IF(E28="","",E28)</x:f>
      </x:c>
      <x:c r="E120" s="73" t="str">
        <x:f>IFERROR(UPPER(CONCATENATE("",SUBSTITUTE(CONCATENATE("",SUBSTITUTE(CONCATENATE("",SUBSTITUTE(TRIM(CONCATENATE("",D120))," ","")),"–","-")),"—","-"))),CONCATENATE("",D120))</x:f>
      </x:c>
      <x:c r="F120" s="73" t="str">
        <x:f>IFERROR(LEFT(CONCATENATE("[",E120),SEARCH("-",E120)),"")</x:f>
      </x:c>
      <x:c r="G120" s="73" t="str">
        <x:f>IFERROR(MID(CONCATENATE(E120,"]"),SEARCH("-",E120)+1,32),"")</x:f>
      </x:c>
      <x:c r="H120" s="75" t="str">
        <x:f>IF(OR(E120="",E120="В"),"",IF(OR(E120=$B$42,E120=$B$43,E120=$B$44,E120=$B$45,E120=$B$46),INDEX($E$42:$E$46,MATCH(E120,$B$42:$B$46,0)),IFERROR(IF(ISNUMBER(SEARCH(":",F120)),IF(AND(OR((LEN(F120)-1)=4,(LEN(F120)-1)=5),MID(F120,1+(LEN(F120)-1)-2,1)=":",ISNUMBER(VALUE(MID(F120,2,1))),IF((LEN(F120)-1)=5,ISNUMBER(VALUE(MID(F120,3,1))),TRUE),ISNUMBER(VALUE(MID(F120,1+(LEN(F120)-1)-1,1))),ISNUMBER(VALUE(MID(F120,1+(LEN(F120)-1),1))),VALUE(MID(F120,2,(LEN(F120)-1)-3))&lt;24,VALUE(MID(F120,1+(LEN(F120)-1)-1,2))&lt;60),VALUE(MID(F120,2,(LEN(F120)-1)-3))/24+VALUE(MID(F120,1+(LEN(F120)-1)-1,2))/1440,-1),IF(AND((LEN(F120)-1)&gt;=1,(LEN(F120)-1)&lt;=2,ISNUMBER(VALUE(MID(F120,2,1))),IF((LEN(F120)-1)=2,ISNUMBER(VALUE(MID(F120,3,1))),TRUE),VALUE(MID(F120,2,(LEN(F120)-1)))&lt;24),VALUE(MID(F120,2,(LEN(F120)-1)))/24,-1)),-1)))</x:f>
      </x:c>
      <x:c r="I120" s="75" t="str">
        <x:f>IF(OR(E120="",E120="В"),"",IF(OR(E120=$B$42,E120=$B$43,E120=$B$44,E120=$B$45,E120=$B$46),INDEX($F$42:$F$46,MATCH(E120,$B$42:$B$46,0)),IFERROR(IF(ISNUMBER(SEARCH(":",G120)),IF(AND(OR((LEN(G120)-1)=4,(LEN(G120)-1)=5),MID(G120,0+(LEN(G120)-1)-2,1)=":",ISNUMBER(VALUE(MID(G120,1,1))),IF((LEN(G120)-1)=5,ISNUMBER(VALUE(MID(G120,2,1))),TRUE),ISNUMBER(VALUE(MID(G120,0+(LEN(G120)-1)-1,1))),ISNUMBER(VALUE(MID(G120,0+(LEN(G120)-1),1))),VALUE(MID(G120,1,(LEN(G120)-1)-3))&lt;24,VALUE(MID(G120,0+(LEN(G120)-1)-1,2))&lt;60),VALUE(MID(G120,1,(LEN(G120)-1)-3))/24+VALUE(MID(G120,0+(LEN(G120)-1)-1,2))/1440,-1),IF(AND((LEN(G120)-1)&gt;=1,(LEN(G120)-1)&lt;=2,ISNUMBER(VALUE(MID(G120,1,1))),IF((LEN(G120)-1)=2,ISNUMBER(VALUE(MID(G120,2,1))),TRUE),VALUE(MID(G120,1,(LEN(G120)-1)))&lt;24),VALUE(MID(G120,1,(LEN(G120)-1)))/24,-1)),-1)))</x:f>
      </x:c>
      <x:c r="J120" s="76" t="n">
        <x:f>IF(OR(E120="",E120="В"),0,IF(OR(E120=$B$42,E120=$B$43,E120=$B$44,E120=$B$45,E120=$B$46),INDEX($G$42:$G$46,MATCH(E120,$B$42:$B$46,0)),$D$7))</x:f>
        <x:v>0</x:v>
      </x:c>
      <x:c r="K120" s="77" t="n">
        <x:f>IF(OR(L120="",L120="Выходной"),0,IF(L120="Готово",ROUND(24*MOD(I120-H120,1)-J120/60,10),"Проверить"))</x:f>
        <x:v>0</x:v>
      </x:c>
      <x:c r="L120" s="78" t="str">
        <x:f>IF(E120="","",IF(E120="В","Выходной",IF(LEN(TRIM($B$28))=0,"Нет имени",IF(COUNTIFS($B$10:$B$33,$B$28)&gt;1,"Повтор имени",IF(OR(E120=$B$42,E120=$B$43,E120=$B$44,E120=$B$45,E120=$B$46),IF(INDEX($I$42:$I$46,MATCH(E120,$B$42:$B$46,0))="Готово","Готово","Проверьте смену"),IF(OR(IFERROR(SEARCH("-",E120),0)=0,IFERROR(SEARCH("-",E120,SEARCH("-",E120)+1),0)&gt;0),"Нет кода",IF(OR(H120&lt;0,I120&lt;0),"Неверное время",IF(H120=I120,"Начало равно концу",IF(NOT(ISNUMBER($D$7)),"Проверьте перерыв",IF(OR($D$7&lt;0,$D$7&lt;&gt;INT($D$7)),"Проверьте перерыв",IF($D$7&gt;=ROUND(MOD(I120-H120,1)*1440,8),"Перерыв не меньше смены","Готово")))))))))))</x:f>
      </x:c>
      <x:c r="M120" s="3"/>
    </x:row>
    <x:row r="121" ht="30" customHeight="1">
      <x:c r="A121" s="3"/>
      <x:c r="B121" s="73" t="str">
        <x:f>IF($B$28="","",$B$28)</x:f>
      </x:c>
      <x:c r="C121" s="74" t="n">
        <x:f>IF(F$8="","",F$8)</x:f>
        <x:v>46351</x:v>
      </x:c>
      <x:c r="D121" s="73" t="str">
        <x:f>IF(F28="","",F28)</x:f>
      </x:c>
      <x:c r="E121" s="73" t="str">
        <x:f>IFERROR(UPPER(CONCATENATE("",SUBSTITUTE(CONCATENATE("",SUBSTITUTE(CONCATENATE("",SUBSTITUTE(TRIM(CONCATENATE("",D121))," ","")),"–","-")),"—","-"))),CONCATENATE("",D121))</x:f>
      </x:c>
      <x:c r="F121" s="73" t="str">
        <x:f>IFERROR(LEFT(CONCATENATE("[",E121),SEARCH("-",E121)),"")</x:f>
      </x:c>
      <x:c r="G121" s="73" t="str">
        <x:f>IFERROR(MID(CONCATENATE(E121,"]"),SEARCH("-",E121)+1,32),"")</x:f>
      </x:c>
      <x:c r="H121" s="75" t="str">
        <x:f>IF(OR(E121="",E121="В"),"",IF(OR(E121=$B$42,E121=$B$43,E121=$B$44,E121=$B$45,E121=$B$46),INDEX($E$42:$E$46,MATCH(E121,$B$42:$B$46,0)),IFERROR(IF(ISNUMBER(SEARCH(":",F121)),IF(AND(OR((LEN(F121)-1)=4,(LEN(F121)-1)=5),MID(F121,1+(LEN(F121)-1)-2,1)=":",ISNUMBER(VALUE(MID(F121,2,1))),IF((LEN(F121)-1)=5,ISNUMBER(VALUE(MID(F121,3,1))),TRUE),ISNUMBER(VALUE(MID(F121,1+(LEN(F121)-1)-1,1))),ISNUMBER(VALUE(MID(F121,1+(LEN(F121)-1),1))),VALUE(MID(F121,2,(LEN(F121)-1)-3))&lt;24,VALUE(MID(F121,1+(LEN(F121)-1)-1,2))&lt;60),VALUE(MID(F121,2,(LEN(F121)-1)-3))/24+VALUE(MID(F121,1+(LEN(F121)-1)-1,2))/1440,-1),IF(AND((LEN(F121)-1)&gt;=1,(LEN(F121)-1)&lt;=2,ISNUMBER(VALUE(MID(F121,2,1))),IF((LEN(F121)-1)=2,ISNUMBER(VALUE(MID(F121,3,1))),TRUE),VALUE(MID(F121,2,(LEN(F121)-1)))&lt;24),VALUE(MID(F121,2,(LEN(F121)-1)))/24,-1)),-1)))</x:f>
      </x:c>
      <x:c r="I121" s="75" t="str">
        <x:f>IF(OR(E121="",E121="В"),"",IF(OR(E121=$B$42,E121=$B$43,E121=$B$44,E121=$B$45,E121=$B$46),INDEX($F$42:$F$46,MATCH(E121,$B$42:$B$46,0)),IFERROR(IF(ISNUMBER(SEARCH(":",G121)),IF(AND(OR((LEN(G121)-1)=4,(LEN(G121)-1)=5),MID(G121,0+(LEN(G121)-1)-2,1)=":",ISNUMBER(VALUE(MID(G121,1,1))),IF((LEN(G121)-1)=5,ISNUMBER(VALUE(MID(G121,2,1))),TRUE),ISNUMBER(VALUE(MID(G121,0+(LEN(G121)-1)-1,1))),ISNUMBER(VALUE(MID(G121,0+(LEN(G121)-1),1))),VALUE(MID(G121,1,(LEN(G121)-1)-3))&lt;24,VALUE(MID(G121,0+(LEN(G121)-1)-1,2))&lt;60),VALUE(MID(G121,1,(LEN(G121)-1)-3))/24+VALUE(MID(G121,0+(LEN(G121)-1)-1,2))/1440,-1),IF(AND((LEN(G121)-1)&gt;=1,(LEN(G121)-1)&lt;=2,ISNUMBER(VALUE(MID(G121,1,1))),IF((LEN(G121)-1)=2,ISNUMBER(VALUE(MID(G121,2,1))),TRUE),VALUE(MID(G121,1,(LEN(G121)-1)))&lt;24),VALUE(MID(G121,1,(LEN(G121)-1)))/24,-1)),-1)))</x:f>
      </x:c>
      <x:c r="J121" s="76" t="n">
        <x:f>IF(OR(E121="",E121="В"),0,IF(OR(E121=$B$42,E121=$B$43,E121=$B$44,E121=$B$45,E121=$B$46),INDEX($G$42:$G$46,MATCH(E121,$B$42:$B$46,0)),$D$7))</x:f>
        <x:v>0</x:v>
      </x:c>
      <x:c r="K121" s="77" t="n">
        <x:f>IF(OR(L121="",L121="Выходной"),0,IF(L121="Готово",ROUND(24*MOD(I121-H121,1)-J121/60,10),"Проверить"))</x:f>
        <x:v>0</x:v>
      </x:c>
      <x:c r="L121" s="78" t="str">
        <x:f>IF(E121="","",IF(E121="В","Выходной",IF(LEN(TRIM($B$28))=0,"Нет имени",IF(COUNTIFS($B$10:$B$33,$B$28)&gt;1,"Повтор имени",IF(OR(E121=$B$42,E121=$B$43,E121=$B$44,E121=$B$45,E121=$B$46),IF(INDEX($I$42:$I$46,MATCH(E121,$B$42:$B$46,0))="Готово","Готово","Проверьте смену"),IF(OR(IFERROR(SEARCH("-",E121),0)=0,IFERROR(SEARCH("-",E121,SEARCH("-",E121)+1),0)&gt;0),"Нет кода",IF(OR(H121&lt;0,I121&lt;0),"Неверное время",IF(H121=I121,"Начало равно концу",IF(NOT(ISNUMBER($D$7)),"Проверьте перерыв",IF(OR($D$7&lt;0,$D$7&lt;&gt;INT($D$7)),"Проверьте перерыв",IF($D$7&gt;=ROUND(MOD(I121-H121,1)*1440,8),"Перерыв не меньше смены","Готово")))))))))))</x:f>
      </x:c>
      <x:c r="M121" s="3"/>
    </x:row>
    <x:row r="122" ht="30" customHeight="1">
      <x:c r="A122" s="3"/>
      <x:c r="B122" s="73" t="str">
        <x:f>IF($B$28="","",$B$28)</x:f>
      </x:c>
      <x:c r="C122" s="74" t="n">
        <x:f>IF(G$8="","",G$8)</x:f>
        <x:v>46352</x:v>
      </x:c>
      <x:c r="D122" s="73" t="str">
        <x:f>IF(G28="","",G28)</x:f>
      </x:c>
      <x:c r="E122" s="73" t="str">
        <x:f>IFERROR(UPPER(CONCATENATE("",SUBSTITUTE(CONCATENATE("",SUBSTITUTE(CONCATENATE("",SUBSTITUTE(TRIM(CONCATENATE("",D122))," ","")),"–","-")),"—","-"))),CONCATENATE("",D122))</x:f>
      </x:c>
      <x:c r="F122" s="73" t="str">
        <x:f>IFERROR(LEFT(CONCATENATE("[",E122),SEARCH("-",E122)),"")</x:f>
      </x:c>
      <x:c r="G122" s="73" t="str">
        <x:f>IFERROR(MID(CONCATENATE(E122,"]"),SEARCH("-",E122)+1,32),"")</x:f>
      </x:c>
      <x:c r="H122" s="75" t="str">
        <x:f>IF(OR(E122="",E122="В"),"",IF(OR(E122=$B$42,E122=$B$43,E122=$B$44,E122=$B$45,E122=$B$46),INDEX($E$42:$E$46,MATCH(E122,$B$42:$B$46,0)),IFERROR(IF(ISNUMBER(SEARCH(":",F122)),IF(AND(OR((LEN(F122)-1)=4,(LEN(F122)-1)=5),MID(F122,1+(LEN(F122)-1)-2,1)=":",ISNUMBER(VALUE(MID(F122,2,1))),IF((LEN(F122)-1)=5,ISNUMBER(VALUE(MID(F122,3,1))),TRUE),ISNUMBER(VALUE(MID(F122,1+(LEN(F122)-1)-1,1))),ISNUMBER(VALUE(MID(F122,1+(LEN(F122)-1),1))),VALUE(MID(F122,2,(LEN(F122)-1)-3))&lt;24,VALUE(MID(F122,1+(LEN(F122)-1)-1,2))&lt;60),VALUE(MID(F122,2,(LEN(F122)-1)-3))/24+VALUE(MID(F122,1+(LEN(F122)-1)-1,2))/1440,-1),IF(AND((LEN(F122)-1)&gt;=1,(LEN(F122)-1)&lt;=2,ISNUMBER(VALUE(MID(F122,2,1))),IF((LEN(F122)-1)=2,ISNUMBER(VALUE(MID(F122,3,1))),TRUE),VALUE(MID(F122,2,(LEN(F122)-1)))&lt;24),VALUE(MID(F122,2,(LEN(F122)-1)))/24,-1)),-1)))</x:f>
      </x:c>
      <x:c r="I122" s="75" t="str">
        <x:f>IF(OR(E122="",E122="В"),"",IF(OR(E122=$B$42,E122=$B$43,E122=$B$44,E122=$B$45,E122=$B$46),INDEX($F$42:$F$46,MATCH(E122,$B$42:$B$46,0)),IFERROR(IF(ISNUMBER(SEARCH(":",G122)),IF(AND(OR((LEN(G122)-1)=4,(LEN(G122)-1)=5),MID(G122,0+(LEN(G122)-1)-2,1)=":",ISNUMBER(VALUE(MID(G122,1,1))),IF((LEN(G122)-1)=5,ISNUMBER(VALUE(MID(G122,2,1))),TRUE),ISNUMBER(VALUE(MID(G122,0+(LEN(G122)-1)-1,1))),ISNUMBER(VALUE(MID(G122,0+(LEN(G122)-1),1))),VALUE(MID(G122,1,(LEN(G122)-1)-3))&lt;24,VALUE(MID(G122,0+(LEN(G122)-1)-1,2))&lt;60),VALUE(MID(G122,1,(LEN(G122)-1)-3))/24+VALUE(MID(G122,0+(LEN(G122)-1)-1,2))/1440,-1),IF(AND((LEN(G122)-1)&gt;=1,(LEN(G122)-1)&lt;=2,ISNUMBER(VALUE(MID(G122,1,1))),IF((LEN(G122)-1)=2,ISNUMBER(VALUE(MID(G122,2,1))),TRUE),VALUE(MID(G122,1,(LEN(G122)-1)))&lt;24),VALUE(MID(G122,1,(LEN(G122)-1)))/24,-1)),-1)))</x:f>
      </x:c>
      <x:c r="J122" s="76" t="n">
        <x:f>IF(OR(E122="",E122="В"),0,IF(OR(E122=$B$42,E122=$B$43,E122=$B$44,E122=$B$45,E122=$B$46),INDEX($G$42:$G$46,MATCH(E122,$B$42:$B$46,0)),$D$7))</x:f>
        <x:v>0</x:v>
      </x:c>
      <x:c r="K122" s="77" t="n">
        <x:f>IF(OR(L122="",L122="Выходной"),0,IF(L122="Готово",ROUND(24*MOD(I122-H122,1)-J122/60,10),"Проверить"))</x:f>
        <x:v>0</x:v>
      </x:c>
      <x:c r="L122" s="78" t="str">
        <x:f>IF(E122="","",IF(E122="В","Выходной",IF(LEN(TRIM($B$28))=0,"Нет имени",IF(COUNTIFS($B$10:$B$33,$B$28)&gt;1,"Повтор имени",IF(OR(E122=$B$42,E122=$B$43,E122=$B$44,E122=$B$45,E122=$B$46),IF(INDEX($I$42:$I$46,MATCH(E122,$B$42:$B$46,0))="Готово","Готово","Проверьте смену"),IF(OR(IFERROR(SEARCH("-",E122),0)=0,IFERROR(SEARCH("-",E122,SEARCH("-",E122)+1),0)&gt;0),"Нет кода",IF(OR(H122&lt;0,I122&lt;0),"Неверное время",IF(H122=I122,"Начало равно концу",IF(NOT(ISNUMBER($D$7)),"Проверьте перерыв",IF(OR($D$7&lt;0,$D$7&lt;&gt;INT($D$7)),"Проверьте перерыв",IF($D$7&gt;=ROUND(MOD(I122-H122,1)*1440,8),"Перерыв не меньше смены","Готово")))))))))))</x:f>
      </x:c>
      <x:c r="M122" s="3"/>
    </x:row>
    <x:row r="123" ht="30" customHeight="1">
      <x:c r="A123" s="3"/>
      <x:c r="B123" s="73" t="str">
        <x:f>IF($B$28="","",$B$28)</x:f>
      </x:c>
      <x:c r="C123" s="74" t="n">
        <x:f>IF(H$8="","",H$8)</x:f>
        <x:v>46353</x:v>
      </x:c>
      <x:c r="D123" s="73" t="str">
        <x:f>IF(H28="","",H28)</x:f>
      </x:c>
      <x:c r="E123" s="73" t="str">
        <x:f>IFERROR(UPPER(CONCATENATE("",SUBSTITUTE(CONCATENATE("",SUBSTITUTE(CONCATENATE("",SUBSTITUTE(TRIM(CONCATENATE("",D123))," ","")),"–","-")),"—","-"))),CONCATENATE("",D123))</x:f>
      </x:c>
      <x:c r="F123" s="73" t="str">
        <x:f>IFERROR(LEFT(CONCATENATE("[",E123),SEARCH("-",E123)),"")</x:f>
      </x:c>
      <x:c r="G123" s="73" t="str">
        <x:f>IFERROR(MID(CONCATENATE(E123,"]"),SEARCH("-",E123)+1,32),"")</x:f>
      </x:c>
      <x:c r="H123" s="75" t="str">
        <x:f>IF(OR(E123="",E123="В"),"",IF(OR(E123=$B$42,E123=$B$43,E123=$B$44,E123=$B$45,E123=$B$46),INDEX($E$42:$E$46,MATCH(E123,$B$42:$B$46,0)),IFERROR(IF(ISNUMBER(SEARCH(":",F123)),IF(AND(OR((LEN(F123)-1)=4,(LEN(F123)-1)=5),MID(F123,1+(LEN(F123)-1)-2,1)=":",ISNUMBER(VALUE(MID(F123,2,1))),IF((LEN(F123)-1)=5,ISNUMBER(VALUE(MID(F123,3,1))),TRUE),ISNUMBER(VALUE(MID(F123,1+(LEN(F123)-1)-1,1))),ISNUMBER(VALUE(MID(F123,1+(LEN(F123)-1),1))),VALUE(MID(F123,2,(LEN(F123)-1)-3))&lt;24,VALUE(MID(F123,1+(LEN(F123)-1)-1,2))&lt;60),VALUE(MID(F123,2,(LEN(F123)-1)-3))/24+VALUE(MID(F123,1+(LEN(F123)-1)-1,2))/1440,-1),IF(AND((LEN(F123)-1)&gt;=1,(LEN(F123)-1)&lt;=2,ISNUMBER(VALUE(MID(F123,2,1))),IF((LEN(F123)-1)=2,ISNUMBER(VALUE(MID(F123,3,1))),TRUE),VALUE(MID(F123,2,(LEN(F123)-1)))&lt;24),VALUE(MID(F123,2,(LEN(F123)-1)))/24,-1)),-1)))</x:f>
      </x:c>
      <x:c r="I123" s="75" t="str">
        <x:f>IF(OR(E123="",E123="В"),"",IF(OR(E123=$B$42,E123=$B$43,E123=$B$44,E123=$B$45,E123=$B$46),INDEX($F$42:$F$46,MATCH(E123,$B$42:$B$46,0)),IFERROR(IF(ISNUMBER(SEARCH(":",G123)),IF(AND(OR((LEN(G123)-1)=4,(LEN(G123)-1)=5),MID(G123,0+(LEN(G123)-1)-2,1)=":",ISNUMBER(VALUE(MID(G123,1,1))),IF((LEN(G123)-1)=5,ISNUMBER(VALUE(MID(G123,2,1))),TRUE),ISNUMBER(VALUE(MID(G123,0+(LEN(G123)-1)-1,1))),ISNUMBER(VALUE(MID(G123,0+(LEN(G123)-1),1))),VALUE(MID(G123,1,(LEN(G123)-1)-3))&lt;24,VALUE(MID(G123,0+(LEN(G123)-1)-1,2))&lt;60),VALUE(MID(G123,1,(LEN(G123)-1)-3))/24+VALUE(MID(G123,0+(LEN(G123)-1)-1,2))/1440,-1),IF(AND((LEN(G123)-1)&gt;=1,(LEN(G123)-1)&lt;=2,ISNUMBER(VALUE(MID(G123,1,1))),IF((LEN(G123)-1)=2,ISNUMBER(VALUE(MID(G123,2,1))),TRUE),VALUE(MID(G123,1,(LEN(G123)-1)))&lt;24),VALUE(MID(G123,1,(LEN(G123)-1)))/24,-1)),-1)))</x:f>
      </x:c>
      <x:c r="J123" s="76" t="n">
        <x:f>IF(OR(E123="",E123="В"),0,IF(OR(E123=$B$42,E123=$B$43,E123=$B$44,E123=$B$45,E123=$B$46),INDEX($G$42:$G$46,MATCH(E123,$B$42:$B$46,0)),$D$7))</x:f>
        <x:v>0</x:v>
      </x:c>
      <x:c r="K123" s="77" t="n">
        <x:f>IF(OR(L123="",L123="Выходной"),0,IF(L123="Готово",ROUND(24*MOD(I123-H123,1)-J123/60,10),"Проверить"))</x:f>
        <x:v>0</x:v>
      </x:c>
      <x:c r="L123" s="78" t="str">
        <x:f>IF(E123="","",IF(E123="В","Выходной",IF(LEN(TRIM($B$28))=0,"Нет имени",IF(COUNTIFS($B$10:$B$33,$B$28)&gt;1,"Повтор имени",IF(OR(E123=$B$42,E123=$B$43,E123=$B$44,E123=$B$45,E123=$B$46),IF(INDEX($I$42:$I$46,MATCH(E123,$B$42:$B$46,0))="Готово","Готово","Проверьте смену"),IF(OR(IFERROR(SEARCH("-",E123),0)=0,IFERROR(SEARCH("-",E123,SEARCH("-",E123)+1),0)&gt;0),"Нет кода",IF(OR(H123&lt;0,I123&lt;0),"Неверное время",IF(H123=I123,"Начало равно концу",IF(NOT(ISNUMBER($D$7)),"Проверьте перерыв",IF(OR($D$7&lt;0,$D$7&lt;&gt;INT($D$7)),"Проверьте перерыв",IF($D$7&gt;=ROUND(MOD(I123-H123,1)*1440,8),"Перерыв не меньше смены","Готово")))))))))))</x:f>
      </x:c>
      <x:c r="M123" s="3"/>
    </x:row>
    <x:row r="124" ht="30" customHeight="1">
      <x:c r="A124" s="3"/>
      <x:c r="B124" s="73" t="str">
        <x:f>IF($B$28="","",$B$28)</x:f>
      </x:c>
      <x:c r="C124" s="74" t="n">
        <x:f>IF(I$8="","",I$8)</x:f>
        <x:v>46354</x:v>
      </x:c>
      <x:c r="D124" s="73" t="str">
        <x:f>IF(I28="","",I28)</x:f>
      </x:c>
      <x:c r="E124" s="73" t="str">
        <x:f>IFERROR(UPPER(CONCATENATE("",SUBSTITUTE(CONCATENATE("",SUBSTITUTE(CONCATENATE("",SUBSTITUTE(TRIM(CONCATENATE("",D124))," ","")),"–","-")),"—","-"))),CONCATENATE("",D124))</x:f>
      </x:c>
      <x:c r="F124" s="73" t="str">
        <x:f>IFERROR(LEFT(CONCATENATE("[",E124),SEARCH("-",E124)),"")</x:f>
      </x:c>
      <x:c r="G124" s="73" t="str">
        <x:f>IFERROR(MID(CONCATENATE(E124,"]"),SEARCH("-",E124)+1,32),"")</x:f>
      </x:c>
      <x:c r="H124" s="75" t="str">
        <x:f>IF(OR(E124="",E124="В"),"",IF(OR(E124=$B$42,E124=$B$43,E124=$B$44,E124=$B$45,E124=$B$46),INDEX($E$42:$E$46,MATCH(E124,$B$42:$B$46,0)),IFERROR(IF(ISNUMBER(SEARCH(":",F124)),IF(AND(OR((LEN(F124)-1)=4,(LEN(F124)-1)=5),MID(F124,1+(LEN(F124)-1)-2,1)=":",ISNUMBER(VALUE(MID(F124,2,1))),IF((LEN(F124)-1)=5,ISNUMBER(VALUE(MID(F124,3,1))),TRUE),ISNUMBER(VALUE(MID(F124,1+(LEN(F124)-1)-1,1))),ISNUMBER(VALUE(MID(F124,1+(LEN(F124)-1),1))),VALUE(MID(F124,2,(LEN(F124)-1)-3))&lt;24,VALUE(MID(F124,1+(LEN(F124)-1)-1,2))&lt;60),VALUE(MID(F124,2,(LEN(F124)-1)-3))/24+VALUE(MID(F124,1+(LEN(F124)-1)-1,2))/1440,-1),IF(AND((LEN(F124)-1)&gt;=1,(LEN(F124)-1)&lt;=2,ISNUMBER(VALUE(MID(F124,2,1))),IF((LEN(F124)-1)=2,ISNUMBER(VALUE(MID(F124,3,1))),TRUE),VALUE(MID(F124,2,(LEN(F124)-1)))&lt;24),VALUE(MID(F124,2,(LEN(F124)-1)))/24,-1)),-1)))</x:f>
      </x:c>
      <x:c r="I124" s="75" t="str">
        <x:f>IF(OR(E124="",E124="В"),"",IF(OR(E124=$B$42,E124=$B$43,E124=$B$44,E124=$B$45,E124=$B$46),INDEX($F$42:$F$46,MATCH(E124,$B$42:$B$46,0)),IFERROR(IF(ISNUMBER(SEARCH(":",G124)),IF(AND(OR((LEN(G124)-1)=4,(LEN(G124)-1)=5),MID(G124,0+(LEN(G124)-1)-2,1)=":",ISNUMBER(VALUE(MID(G124,1,1))),IF((LEN(G124)-1)=5,ISNUMBER(VALUE(MID(G124,2,1))),TRUE),ISNUMBER(VALUE(MID(G124,0+(LEN(G124)-1)-1,1))),ISNUMBER(VALUE(MID(G124,0+(LEN(G124)-1),1))),VALUE(MID(G124,1,(LEN(G124)-1)-3))&lt;24,VALUE(MID(G124,0+(LEN(G124)-1)-1,2))&lt;60),VALUE(MID(G124,1,(LEN(G124)-1)-3))/24+VALUE(MID(G124,0+(LEN(G124)-1)-1,2))/1440,-1),IF(AND((LEN(G124)-1)&gt;=1,(LEN(G124)-1)&lt;=2,ISNUMBER(VALUE(MID(G124,1,1))),IF((LEN(G124)-1)=2,ISNUMBER(VALUE(MID(G124,2,1))),TRUE),VALUE(MID(G124,1,(LEN(G124)-1)))&lt;24),VALUE(MID(G124,1,(LEN(G124)-1)))/24,-1)),-1)))</x:f>
      </x:c>
      <x:c r="J124" s="76" t="n">
        <x:f>IF(OR(E124="",E124="В"),0,IF(OR(E124=$B$42,E124=$B$43,E124=$B$44,E124=$B$45,E124=$B$46),INDEX($G$42:$G$46,MATCH(E124,$B$42:$B$46,0)),$D$7))</x:f>
        <x:v>0</x:v>
      </x:c>
      <x:c r="K124" s="77" t="n">
        <x:f>IF(OR(L124="",L124="Выходной"),0,IF(L124="Готово",ROUND(24*MOD(I124-H124,1)-J124/60,10),"Проверить"))</x:f>
        <x:v>0</x:v>
      </x:c>
      <x:c r="L124" s="78" t="str">
        <x:f>IF(E124="","",IF(E124="В","Выходной",IF(LEN(TRIM($B$28))=0,"Нет имени",IF(COUNTIFS($B$10:$B$33,$B$28)&gt;1,"Повтор имени",IF(OR(E124=$B$42,E124=$B$43,E124=$B$44,E124=$B$45,E124=$B$46),IF(INDEX($I$42:$I$46,MATCH(E124,$B$42:$B$46,0))="Готово","Готово","Проверьте смену"),IF(OR(IFERROR(SEARCH("-",E124),0)=0,IFERROR(SEARCH("-",E124,SEARCH("-",E124)+1),0)&gt;0),"Нет кода",IF(OR(H124&lt;0,I124&lt;0),"Неверное время",IF(H124=I124,"Начало равно концу",IF(NOT(ISNUMBER($D$7)),"Проверьте перерыв",IF(OR($D$7&lt;0,$D$7&lt;&gt;INT($D$7)),"Проверьте перерыв",IF($D$7&gt;=ROUND(MOD(I124-H124,1)*1440,8),"Перерыв не меньше смены","Готово")))))))))))</x:f>
      </x:c>
      <x:c r="M124" s="3"/>
    </x:row>
    <x:row r="125" ht="30" customHeight="1">
      <x:c r="A125" s="3"/>
      <x:c r="B125" s="73" t="str">
        <x:f>IF($B$28="","",$B$28)</x:f>
      </x:c>
      <x:c r="C125" s="74" t="n">
        <x:f>IF(J$8="","",J$8)</x:f>
        <x:v>46355</x:v>
      </x:c>
      <x:c r="D125" s="73" t="str">
        <x:f>IF(J28="","",J28)</x:f>
      </x:c>
      <x:c r="E125" s="73" t="str">
        <x:f>IFERROR(UPPER(CONCATENATE("",SUBSTITUTE(CONCATENATE("",SUBSTITUTE(CONCATENATE("",SUBSTITUTE(TRIM(CONCATENATE("",D125))," ","")),"–","-")),"—","-"))),CONCATENATE("",D125))</x:f>
      </x:c>
      <x:c r="F125" s="73" t="str">
        <x:f>IFERROR(LEFT(CONCATENATE("[",E125),SEARCH("-",E125)),"")</x:f>
      </x:c>
      <x:c r="G125" s="73" t="str">
        <x:f>IFERROR(MID(CONCATENATE(E125,"]"),SEARCH("-",E125)+1,32),"")</x:f>
      </x:c>
      <x:c r="H125" s="75" t="str">
        <x:f>IF(OR(E125="",E125="В"),"",IF(OR(E125=$B$42,E125=$B$43,E125=$B$44,E125=$B$45,E125=$B$46),INDEX($E$42:$E$46,MATCH(E125,$B$42:$B$46,0)),IFERROR(IF(ISNUMBER(SEARCH(":",F125)),IF(AND(OR((LEN(F125)-1)=4,(LEN(F125)-1)=5),MID(F125,1+(LEN(F125)-1)-2,1)=":",ISNUMBER(VALUE(MID(F125,2,1))),IF((LEN(F125)-1)=5,ISNUMBER(VALUE(MID(F125,3,1))),TRUE),ISNUMBER(VALUE(MID(F125,1+(LEN(F125)-1)-1,1))),ISNUMBER(VALUE(MID(F125,1+(LEN(F125)-1),1))),VALUE(MID(F125,2,(LEN(F125)-1)-3))&lt;24,VALUE(MID(F125,1+(LEN(F125)-1)-1,2))&lt;60),VALUE(MID(F125,2,(LEN(F125)-1)-3))/24+VALUE(MID(F125,1+(LEN(F125)-1)-1,2))/1440,-1),IF(AND((LEN(F125)-1)&gt;=1,(LEN(F125)-1)&lt;=2,ISNUMBER(VALUE(MID(F125,2,1))),IF((LEN(F125)-1)=2,ISNUMBER(VALUE(MID(F125,3,1))),TRUE),VALUE(MID(F125,2,(LEN(F125)-1)))&lt;24),VALUE(MID(F125,2,(LEN(F125)-1)))/24,-1)),-1)))</x:f>
      </x:c>
      <x:c r="I125" s="75" t="str">
        <x:f>IF(OR(E125="",E125="В"),"",IF(OR(E125=$B$42,E125=$B$43,E125=$B$44,E125=$B$45,E125=$B$46),INDEX($F$42:$F$46,MATCH(E125,$B$42:$B$46,0)),IFERROR(IF(ISNUMBER(SEARCH(":",G125)),IF(AND(OR((LEN(G125)-1)=4,(LEN(G125)-1)=5),MID(G125,0+(LEN(G125)-1)-2,1)=":",ISNUMBER(VALUE(MID(G125,1,1))),IF((LEN(G125)-1)=5,ISNUMBER(VALUE(MID(G125,2,1))),TRUE),ISNUMBER(VALUE(MID(G125,0+(LEN(G125)-1)-1,1))),ISNUMBER(VALUE(MID(G125,0+(LEN(G125)-1),1))),VALUE(MID(G125,1,(LEN(G125)-1)-3))&lt;24,VALUE(MID(G125,0+(LEN(G125)-1)-1,2))&lt;60),VALUE(MID(G125,1,(LEN(G125)-1)-3))/24+VALUE(MID(G125,0+(LEN(G125)-1)-1,2))/1440,-1),IF(AND((LEN(G125)-1)&gt;=1,(LEN(G125)-1)&lt;=2,ISNUMBER(VALUE(MID(G125,1,1))),IF((LEN(G125)-1)=2,ISNUMBER(VALUE(MID(G125,2,1))),TRUE),VALUE(MID(G125,1,(LEN(G125)-1)))&lt;24),VALUE(MID(G125,1,(LEN(G125)-1)))/24,-1)),-1)))</x:f>
      </x:c>
      <x:c r="J125" s="76" t="n">
        <x:f>IF(OR(E125="",E125="В"),0,IF(OR(E125=$B$42,E125=$B$43,E125=$B$44,E125=$B$45,E125=$B$46),INDEX($G$42:$G$46,MATCH(E125,$B$42:$B$46,0)),$D$7))</x:f>
        <x:v>0</x:v>
      </x:c>
      <x:c r="K125" s="77" t="n">
        <x:f>IF(OR(L125="",L125="Выходной"),0,IF(L125="Готово",ROUND(24*MOD(I125-H125,1)-J125/60,10),"Проверить"))</x:f>
        <x:v>0</x:v>
      </x:c>
      <x:c r="L125" s="78" t="str">
        <x:f>IF(E125="","",IF(E125="В","Выходной",IF(LEN(TRIM($B$28))=0,"Нет имени",IF(COUNTIFS($B$10:$B$33,$B$28)&gt;1,"Повтор имени",IF(OR(E125=$B$42,E125=$B$43,E125=$B$44,E125=$B$45,E125=$B$46),IF(INDEX($I$42:$I$46,MATCH(E125,$B$42:$B$46,0))="Готово","Готово","Проверьте смену"),IF(OR(IFERROR(SEARCH("-",E125),0)=0,IFERROR(SEARCH("-",E125,SEARCH("-",E125)+1),0)&gt;0),"Нет кода",IF(OR(H125&lt;0,I125&lt;0),"Неверное время",IF(H125=I125,"Начало равно концу",IF(NOT(ISNUMBER($D$7)),"Проверьте перерыв",IF(OR($D$7&lt;0,$D$7&lt;&gt;INT($D$7)),"Проверьте перерыв",IF($D$7&gt;=ROUND(MOD(I125-H125,1)*1440,8),"Перерыв не меньше смены","Готово")))))))))))</x:f>
      </x:c>
      <x:c r="M125" s="3"/>
    </x:row>
    <x:row r="126" ht="30" customHeight="1">
      <x:c r="A126" s="3"/>
      <x:c r="B126" s="73" t="str">
        <x:f>IF($B$30="","",$B$30)</x:f>
      </x:c>
      <x:c r="C126" s="74" t="n">
        <x:f>IF(D$8="","",D$8)</x:f>
        <x:v>46349</x:v>
      </x:c>
      <x:c r="D126" s="73" t="str">
        <x:f>IF(D30="","",D30)</x:f>
      </x:c>
      <x:c r="E126" s="73" t="str">
        <x:f>IFERROR(UPPER(CONCATENATE("",SUBSTITUTE(CONCATENATE("",SUBSTITUTE(CONCATENATE("",SUBSTITUTE(TRIM(CONCATENATE("",D126))," ","")),"–","-")),"—","-"))),CONCATENATE("",D126))</x:f>
      </x:c>
      <x:c r="F126" s="73" t="str">
        <x:f>IFERROR(LEFT(CONCATENATE("[",E126),SEARCH("-",E126)),"")</x:f>
      </x:c>
      <x:c r="G126" s="73" t="str">
        <x:f>IFERROR(MID(CONCATENATE(E126,"]"),SEARCH("-",E126)+1,32),"")</x:f>
      </x:c>
      <x:c r="H126" s="75" t="str">
        <x:f>IF(OR(E126="",E126="В"),"",IF(OR(E126=$B$42,E126=$B$43,E126=$B$44,E126=$B$45,E126=$B$46),INDEX($E$42:$E$46,MATCH(E126,$B$42:$B$46,0)),IFERROR(IF(ISNUMBER(SEARCH(":",F126)),IF(AND(OR((LEN(F126)-1)=4,(LEN(F126)-1)=5),MID(F126,1+(LEN(F126)-1)-2,1)=":",ISNUMBER(VALUE(MID(F126,2,1))),IF((LEN(F126)-1)=5,ISNUMBER(VALUE(MID(F126,3,1))),TRUE),ISNUMBER(VALUE(MID(F126,1+(LEN(F126)-1)-1,1))),ISNUMBER(VALUE(MID(F126,1+(LEN(F126)-1),1))),VALUE(MID(F126,2,(LEN(F126)-1)-3))&lt;24,VALUE(MID(F126,1+(LEN(F126)-1)-1,2))&lt;60),VALUE(MID(F126,2,(LEN(F126)-1)-3))/24+VALUE(MID(F126,1+(LEN(F126)-1)-1,2))/1440,-1),IF(AND((LEN(F126)-1)&gt;=1,(LEN(F126)-1)&lt;=2,ISNUMBER(VALUE(MID(F126,2,1))),IF((LEN(F126)-1)=2,ISNUMBER(VALUE(MID(F126,3,1))),TRUE),VALUE(MID(F126,2,(LEN(F126)-1)))&lt;24),VALUE(MID(F126,2,(LEN(F126)-1)))/24,-1)),-1)))</x:f>
      </x:c>
      <x:c r="I126" s="75" t="str">
        <x:f>IF(OR(E126="",E126="В"),"",IF(OR(E126=$B$42,E126=$B$43,E126=$B$44,E126=$B$45,E126=$B$46),INDEX($F$42:$F$46,MATCH(E126,$B$42:$B$46,0)),IFERROR(IF(ISNUMBER(SEARCH(":",G126)),IF(AND(OR((LEN(G126)-1)=4,(LEN(G126)-1)=5),MID(G126,0+(LEN(G126)-1)-2,1)=":",ISNUMBER(VALUE(MID(G126,1,1))),IF((LEN(G126)-1)=5,ISNUMBER(VALUE(MID(G126,2,1))),TRUE),ISNUMBER(VALUE(MID(G126,0+(LEN(G126)-1)-1,1))),ISNUMBER(VALUE(MID(G126,0+(LEN(G126)-1),1))),VALUE(MID(G126,1,(LEN(G126)-1)-3))&lt;24,VALUE(MID(G126,0+(LEN(G126)-1)-1,2))&lt;60),VALUE(MID(G126,1,(LEN(G126)-1)-3))/24+VALUE(MID(G126,0+(LEN(G126)-1)-1,2))/1440,-1),IF(AND((LEN(G126)-1)&gt;=1,(LEN(G126)-1)&lt;=2,ISNUMBER(VALUE(MID(G126,1,1))),IF((LEN(G126)-1)=2,ISNUMBER(VALUE(MID(G126,2,1))),TRUE),VALUE(MID(G126,1,(LEN(G126)-1)))&lt;24),VALUE(MID(G126,1,(LEN(G126)-1)))/24,-1)),-1)))</x:f>
      </x:c>
      <x:c r="J126" s="76" t="n">
        <x:f>IF(OR(E126="",E126="В"),0,IF(OR(E126=$B$42,E126=$B$43,E126=$B$44,E126=$B$45,E126=$B$46),INDEX($G$42:$G$46,MATCH(E126,$B$42:$B$46,0)),$D$7))</x:f>
        <x:v>0</x:v>
      </x:c>
      <x:c r="K126" s="77" t="n">
        <x:f>IF(OR(L126="",L126="Выходной"),0,IF(L126="Готово",ROUND(24*MOD(I126-H126,1)-J126/60,10),"Проверить"))</x:f>
        <x:v>0</x:v>
      </x:c>
      <x:c r="L126" s="78" t="str">
        <x:f>IF(E126="","",IF(E126="В","Выходной",IF(LEN(TRIM($B$30))=0,"Нет имени",IF(COUNTIFS($B$10:$B$33,$B$30)&gt;1,"Повтор имени",IF(OR(E126=$B$42,E126=$B$43,E126=$B$44,E126=$B$45,E126=$B$46),IF(INDEX($I$42:$I$46,MATCH(E126,$B$42:$B$46,0))="Готово","Готово","Проверьте смену"),IF(OR(IFERROR(SEARCH("-",E126),0)=0,IFERROR(SEARCH("-",E126,SEARCH("-",E126)+1),0)&gt;0),"Нет кода",IF(OR(H126&lt;0,I126&lt;0),"Неверное время",IF(H126=I126,"Начало равно концу",IF(NOT(ISNUMBER($D$7)),"Проверьте перерыв",IF(OR($D$7&lt;0,$D$7&lt;&gt;INT($D$7)),"Проверьте перерыв",IF($D$7&gt;=ROUND(MOD(I126-H126,1)*1440,8),"Перерыв не меньше смены","Готово")))))))))))</x:f>
      </x:c>
      <x:c r="M126" s="3"/>
    </x:row>
    <x:row r="127" ht="30" customHeight="1">
      <x:c r="A127" s="3"/>
      <x:c r="B127" s="73" t="str">
        <x:f>IF($B$30="","",$B$30)</x:f>
      </x:c>
      <x:c r="C127" s="74" t="n">
        <x:f>IF(E$8="","",E$8)</x:f>
        <x:v>46350</x:v>
      </x:c>
      <x:c r="D127" s="73" t="str">
        <x:f>IF(E30="","",E30)</x:f>
      </x:c>
      <x:c r="E127" s="73" t="str">
        <x:f>IFERROR(UPPER(CONCATENATE("",SUBSTITUTE(CONCATENATE("",SUBSTITUTE(CONCATENATE("",SUBSTITUTE(TRIM(CONCATENATE("",D127))," ","")),"–","-")),"—","-"))),CONCATENATE("",D127))</x:f>
      </x:c>
      <x:c r="F127" s="73" t="str">
        <x:f>IFERROR(LEFT(CONCATENATE("[",E127),SEARCH("-",E127)),"")</x:f>
      </x:c>
      <x:c r="G127" s="73" t="str">
        <x:f>IFERROR(MID(CONCATENATE(E127,"]"),SEARCH("-",E127)+1,32),"")</x:f>
      </x:c>
      <x:c r="H127" s="75" t="str">
        <x:f>IF(OR(E127="",E127="В"),"",IF(OR(E127=$B$42,E127=$B$43,E127=$B$44,E127=$B$45,E127=$B$46),INDEX($E$42:$E$46,MATCH(E127,$B$42:$B$46,0)),IFERROR(IF(ISNUMBER(SEARCH(":",F127)),IF(AND(OR((LEN(F127)-1)=4,(LEN(F127)-1)=5),MID(F127,1+(LEN(F127)-1)-2,1)=":",ISNUMBER(VALUE(MID(F127,2,1))),IF((LEN(F127)-1)=5,ISNUMBER(VALUE(MID(F127,3,1))),TRUE),ISNUMBER(VALUE(MID(F127,1+(LEN(F127)-1)-1,1))),ISNUMBER(VALUE(MID(F127,1+(LEN(F127)-1),1))),VALUE(MID(F127,2,(LEN(F127)-1)-3))&lt;24,VALUE(MID(F127,1+(LEN(F127)-1)-1,2))&lt;60),VALUE(MID(F127,2,(LEN(F127)-1)-3))/24+VALUE(MID(F127,1+(LEN(F127)-1)-1,2))/1440,-1),IF(AND((LEN(F127)-1)&gt;=1,(LEN(F127)-1)&lt;=2,ISNUMBER(VALUE(MID(F127,2,1))),IF((LEN(F127)-1)=2,ISNUMBER(VALUE(MID(F127,3,1))),TRUE),VALUE(MID(F127,2,(LEN(F127)-1)))&lt;24),VALUE(MID(F127,2,(LEN(F127)-1)))/24,-1)),-1)))</x:f>
      </x:c>
      <x:c r="I127" s="75" t="str">
        <x:f>IF(OR(E127="",E127="В"),"",IF(OR(E127=$B$42,E127=$B$43,E127=$B$44,E127=$B$45,E127=$B$46),INDEX($F$42:$F$46,MATCH(E127,$B$42:$B$46,0)),IFERROR(IF(ISNUMBER(SEARCH(":",G127)),IF(AND(OR((LEN(G127)-1)=4,(LEN(G127)-1)=5),MID(G127,0+(LEN(G127)-1)-2,1)=":",ISNUMBER(VALUE(MID(G127,1,1))),IF((LEN(G127)-1)=5,ISNUMBER(VALUE(MID(G127,2,1))),TRUE),ISNUMBER(VALUE(MID(G127,0+(LEN(G127)-1)-1,1))),ISNUMBER(VALUE(MID(G127,0+(LEN(G127)-1),1))),VALUE(MID(G127,1,(LEN(G127)-1)-3))&lt;24,VALUE(MID(G127,0+(LEN(G127)-1)-1,2))&lt;60),VALUE(MID(G127,1,(LEN(G127)-1)-3))/24+VALUE(MID(G127,0+(LEN(G127)-1)-1,2))/1440,-1),IF(AND((LEN(G127)-1)&gt;=1,(LEN(G127)-1)&lt;=2,ISNUMBER(VALUE(MID(G127,1,1))),IF((LEN(G127)-1)=2,ISNUMBER(VALUE(MID(G127,2,1))),TRUE),VALUE(MID(G127,1,(LEN(G127)-1)))&lt;24),VALUE(MID(G127,1,(LEN(G127)-1)))/24,-1)),-1)))</x:f>
      </x:c>
      <x:c r="J127" s="76" t="n">
        <x:f>IF(OR(E127="",E127="В"),0,IF(OR(E127=$B$42,E127=$B$43,E127=$B$44,E127=$B$45,E127=$B$46),INDEX($G$42:$G$46,MATCH(E127,$B$42:$B$46,0)),$D$7))</x:f>
        <x:v>0</x:v>
      </x:c>
      <x:c r="K127" s="77" t="n">
        <x:f>IF(OR(L127="",L127="Выходной"),0,IF(L127="Готово",ROUND(24*MOD(I127-H127,1)-J127/60,10),"Проверить"))</x:f>
        <x:v>0</x:v>
      </x:c>
      <x:c r="L127" s="78" t="str">
        <x:f>IF(E127="","",IF(E127="В","Выходной",IF(LEN(TRIM($B$30))=0,"Нет имени",IF(COUNTIFS($B$10:$B$33,$B$30)&gt;1,"Повтор имени",IF(OR(E127=$B$42,E127=$B$43,E127=$B$44,E127=$B$45,E127=$B$46),IF(INDEX($I$42:$I$46,MATCH(E127,$B$42:$B$46,0))="Готово","Готово","Проверьте смену"),IF(OR(IFERROR(SEARCH("-",E127),0)=0,IFERROR(SEARCH("-",E127,SEARCH("-",E127)+1),0)&gt;0),"Нет кода",IF(OR(H127&lt;0,I127&lt;0),"Неверное время",IF(H127=I127,"Начало равно концу",IF(NOT(ISNUMBER($D$7)),"Проверьте перерыв",IF(OR($D$7&lt;0,$D$7&lt;&gt;INT($D$7)),"Проверьте перерыв",IF($D$7&gt;=ROUND(MOD(I127-H127,1)*1440,8),"Перерыв не меньше смены","Готово")))))))))))</x:f>
      </x:c>
      <x:c r="M127" s="3"/>
    </x:row>
    <x:row r="128" ht="30" customHeight="1">
      <x:c r="A128" s="3"/>
      <x:c r="B128" s="73" t="str">
        <x:f>IF($B$30="","",$B$30)</x:f>
      </x:c>
      <x:c r="C128" s="74" t="n">
        <x:f>IF(F$8="","",F$8)</x:f>
        <x:v>46351</x:v>
      </x:c>
      <x:c r="D128" s="73" t="str">
        <x:f>IF(F30="","",F30)</x:f>
      </x:c>
      <x:c r="E128" s="73" t="str">
        <x:f>IFERROR(UPPER(CONCATENATE("",SUBSTITUTE(CONCATENATE("",SUBSTITUTE(CONCATENATE("",SUBSTITUTE(TRIM(CONCATENATE("",D128))," ","")),"–","-")),"—","-"))),CONCATENATE("",D128))</x:f>
      </x:c>
      <x:c r="F128" s="73" t="str">
        <x:f>IFERROR(LEFT(CONCATENATE("[",E128),SEARCH("-",E128)),"")</x:f>
      </x:c>
      <x:c r="G128" s="73" t="str">
        <x:f>IFERROR(MID(CONCATENATE(E128,"]"),SEARCH("-",E128)+1,32),"")</x:f>
      </x:c>
      <x:c r="H128" s="75" t="str">
        <x:f>IF(OR(E128="",E128="В"),"",IF(OR(E128=$B$42,E128=$B$43,E128=$B$44,E128=$B$45,E128=$B$46),INDEX($E$42:$E$46,MATCH(E128,$B$42:$B$46,0)),IFERROR(IF(ISNUMBER(SEARCH(":",F128)),IF(AND(OR((LEN(F128)-1)=4,(LEN(F128)-1)=5),MID(F128,1+(LEN(F128)-1)-2,1)=":",ISNUMBER(VALUE(MID(F128,2,1))),IF((LEN(F128)-1)=5,ISNUMBER(VALUE(MID(F128,3,1))),TRUE),ISNUMBER(VALUE(MID(F128,1+(LEN(F128)-1)-1,1))),ISNUMBER(VALUE(MID(F128,1+(LEN(F128)-1),1))),VALUE(MID(F128,2,(LEN(F128)-1)-3))&lt;24,VALUE(MID(F128,1+(LEN(F128)-1)-1,2))&lt;60),VALUE(MID(F128,2,(LEN(F128)-1)-3))/24+VALUE(MID(F128,1+(LEN(F128)-1)-1,2))/1440,-1),IF(AND((LEN(F128)-1)&gt;=1,(LEN(F128)-1)&lt;=2,ISNUMBER(VALUE(MID(F128,2,1))),IF((LEN(F128)-1)=2,ISNUMBER(VALUE(MID(F128,3,1))),TRUE),VALUE(MID(F128,2,(LEN(F128)-1)))&lt;24),VALUE(MID(F128,2,(LEN(F128)-1)))/24,-1)),-1)))</x:f>
      </x:c>
      <x:c r="I128" s="75" t="str">
        <x:f>IF(OR(E128="",E128="В"),"",IF(OR(E128=$B$42,E128=$B$43,E128=$B$44,E128=$B$45,E128=$B$46),INDEX($F$42:$F$46,MATCH(E128,$B$42:$B$46,0)),IFERROR(IF(ISNUMBER(SEARCH(":",G128)),IF(AND(OR((LEN(G128)-1)=4,(LEN(G128)-1)=5),MID(G128,0+(LEN(G128)-1)-2,1)=":",ISNUMBER(VALUE(MID(G128,1,1))),IF((LEN(G128)-1)=5,ISNUMBER(VALUE(MID(G128,2,1))),TRUE),ISNUMBER(VALUE(MID(G128,0+(LEN(G128)-1)-1,1))),ISNUMBER(VALUE(MID(G128,0+(LEN(G128)-1),1))),VALUE(MID(G128,1,(LEN(G128)-1)-3))&lt;24,VALUE(MID(G128,0+(LEN(G128)-1)-1,2))&lt;60),VALUE(MID(G128,1,(LEN(G128)-1)-3))/24+VALUE(MID(G128,0+(LEN(G128)-1)-1,2))/1440,-1),IF(AND((LEN(G128)-1)&gt;=1,(LEN(G128)-1)&lt;=2,ISNUMBER(VALUE(MID(G128,1,1))),IF((LEN(G128)-1)=2,ISNUMBER(VALUE(MID(G128,2,1))),TRUE),VALUE(MID(G128,1,(LEN(G128)-1)))&lt;24),VALUE(MID(G128,1,(LEN(G128)-1)))/24,-1)),-1)))</x:f>
      </x:c>
      <x:c r="J128" s="76" t="n">
        <x:f>IF(OR(E128="",E128="В"),0,IF(OR(E128=$B$42,E128=$B$43,E128=$B$44,E128=$B$45,E128=$B$46),INDEX($G$42:$G$46,MATCH(E128,$B$42:$B$46,0)),$D$7))</x:f>
        <x:v>0</x:v>
      </x:c>
      <x:c r="K128" s="77" t="n">
        <x:f>IF(OR(L128="",L128="Выходной"),0,IF(L128="Готово",ROUND(24*MOD(I128-H128,1)-J128/60,10),"Проверить"))</x:f>
        <x:v>0</x:v>
      </x:c>
      <x:c r="L128" s="78" t="str">
        <x:f>IF(E128="","",IF(E128="В","Выходной",IF(LEN(TRIM($B$30))=0,"Нет имени",IF(COUNTIFS($B$10:$B$33,$B$30)&gt;1,"Повтор имени",IF(OR(E128=$B$42,E128=$B$43,E128=$B$44,E128=$B$45,E128=$B$46),IF(INDEX($I$42:$I$46,MATCH(E128,$B$42:$B$46,0))="Готово","Готово","Проверьте смену"),IF(OR(IFERROR(SEARCH("-",E128),0)=0,IFERROR(SEARCH("-",E128,SEARCH("-",E128)+1),0)&gt;0),"Нет кода",IF(OR(H128&lt;0,I128&lt;0),"Неверное время",IF(H128=I128,"Начало равно концу",IF(NOT(ISNUMBER($D$7)),"Проверьте перерыв",IF(OR($D$7&lt;0,$D$7&lt;&gt;INT($D$7)),"Проверьте перерыв",IF($D$7&gt;=ROUND(MOD(I128-H128,1)*1440,8),"Перерыв не меньше смены","Готово")))))))))))</x:f>
      </x:c>
      <x:c r="M128" s="3"/>
    </x:row>
    <x:row r="129" ht="30" customHeight="1">
      <x:c r="A129" s="3"/>
      <x:c r="B129" s="73" t="str">
        <x:f>IF($B$30="","",$B$30)</x:f>
      </x:c>
      <x:c r="C129" s="74" t="n">
        <x:f>IF(G$8="","",G$8)</x:f>
        <x:v>46352</x:v>
      </x:c>
      <x:c r="D129" s="73" t="str">
        <x:f>IF(G30="","",G30)</x:f>
      </x:c>
      <x:c r="E129" s="73" t="str">
        <x:f>IFERROR(UPPER(CONCATENATE("",SUBSTITUTE(CONCATENATE("",SUBSTITUTE(CONCATENATE("",SUBSTITUTE(TRIM(CONCATENATE("",D129))," ","")),"–","-")),"—","-"))),CONCATENATE("",D129))</x:f>
      </x:c>
      <x:c r="F129" s="73" t="str">
        <x:f>IFERROR(LEFT(CONCATENATE("[",E129),SEARCH("-",E129)),"")</x:f>
      </x:c>
      <x:c r="G129" s="73" t="str">
        <x:f>IFERROR(MID(CONCATENATE(E129,"]"),SEARCH("-",E129)+1,32),"")</x:f>
      </x:c>
      <x:c r="H129" s="75" t="str">
        <x:f>IF(OR(E129="",E129="В"),"",IF(OR(E129=$B$42,E129=$B$43,E129=$B$44,E129=$B$45,E129=$B$46),INDEX($E$42:$E$46,MATCH(E129,$B$42:$B$46,0)),IFERROR(IF(ISNUMBER(SEARCH(":",F129)),IF(AND(OR((LEN(F129)-1)=4,(LEN(F129)-1)=5),MID(F129,1+(LEN(F129)-1)-2,1)=":",ISNUMBER(VALUE(MID(F129,2,1))),IF((LEN(F129)-1)=5,ISNUMBER(VALUE(MID(F129,3,1))),TRUE),ISNUMBER(VALUE(MID(F129,1+(LEN(F129)-1)-1,1))),ISNUMBER(VALUE(MID(F129,1+(LEN(F129)-1),1))),VALUE(MID(F129,2,(LEN(F129)-1)-3))&lt;24,VALUE(MID(F129,1+(LEN(F129)-1)-1,2))&lt;60),VALUE(MID(F129,2,(LEN(F129)-1)-3))/24+VALUE(MID(F129,1+(LEN(F129)-1)-1,2))/1440,-1),IF(AND((LEN(F129)-1)&gt;=1,(LEN(F129)-1)&lt;=2,ISNUMBER(VALUE(MID(F129,2,1))),IF((LEN(F129)-1)=2,ISNUMBER(VALUE(MID(F129,3,1))),TRUE),VALUE(MID(F129,2,(LEN(F129)-1)))&lt;24),VALUE(MID(F129,2,(LEN(F129)-1)))/24,-1)),-1)))</x:f>
      </x:c>
      <x:c r="I129" s="75" t="str">
        <x:f>IF(OR(E129="",E129="В"),"",IF(OR(E129=$B$42,E129=$B$43,E129=$B$44,E129=$B$45,E129=$B$46),INDEX($F$42:$F$46,MATCH(E129,$B$42:$B$46,0)),IFERROR(IF(ISNUMBER(SEARCH(":",G129)),IF(AND(OR((LEN(G129)-1)=4,(LEN(G129)-1)=5),MID(G129,0+(LEN(G129)-1)-2,1)=":",ISNUMBER(VALUE(MID(G129,1,1))),IF((LEN(G129)-1)=5,ISNUMBER(VALUE(MID(G129,2,1))),TRUE),ISNUMBER(VALUE(MID(G129,0+(LEN(G129)-1)-1,1))),ISNUMBER(VALUE(MID(G129,0+(LEN(G129)-1),1))),VALUE(MID(G129,1,(LEN(G129)-1)-3))&lt;24,VALUE(MID(G129,0+(LEN(G129)-1)-1,2))&lt;60),VALUE(MID(G129,1,(LEN(G129)-1)-3))/24+VALUE(MID(G129,0+(LEN(G129)-1)-1,2))/1440,-1),IF(AND((LEN(G129)-1)&gt;=1,(LEN(G129)-1)&lt;=2,ISNUMBER(VALUE(MID(G129,1,1))),IF((LEN(G129)-1)=2,ISNUMBER(VALUE(MID(G129,2,1))),TRUE),VALUE(MID(G129,1,(LEN(G129)-1)))&lt;24),VALUE(MID(G129,1,(LEN(G129)-1)))/24,-1)),-1)))</x:f>
      </x:c>
      <x:c r="J129" s="76" t="n">
        <x:f>IF(OR(E129="",E129="В"),0,IF(OR(E129=$B$42,E129=$B$43,E129=$B$44,E129=$B$45,E129=$B$46),INDEX($G$42:$G$46,MATCH(E129,$B$42:$B$46,0)),$D$7))</x:f>
        <x:v>0</x:v>
      </x:c>
      <x:c r="K129" s="77" t="n">
        <x:f>IF(OR(L129="",L129="Выходной"),0,IF(L129="Готово",ROUND(24*MOD(I129-H129,1)-J129/60,10),"Проверить"))</x:f>
        <x:v>0</x:v>
      </x:c>
      <x:c r="L129" s="78" t="str">
        <x:f>IF(E129="","",IF(E129="В","Выходной",IF(LEN(TRIM($B$30))=0,"Нет имени",IF(COUNTIFS($B$10:$B$33,$B$30)&gt;1,"Повтор имени",IF(OR(E129=$B$42,E129=$B$43,E129=$B$44,E129=$B$45,E129=$B$46),IF(INDEX($I$42:$I$46,MATCH(E129,$B$42:$B$46,0))="Готово","Готово","Проверьте смену"),IF(OR(IFERROR(SEARCH("-",E129),0)=0,IFERROR(SEARCH("-",E129,SEARCH("-",E129)+1),0)&gt;0),"Нет кода",IF(OR(H129&lt;0,I129&lt;0),"Неверное время",IF(H129=I129,"Начало равно концу",IF(NOT(ISNUMBER($D$7)),"Проверьте перерыв",IF(OR($D$7&lt;0,$D$7&lt;&gt;INT($D$7)),"Проверьте перерыв",IF($D$7&gt;=ROUND(MOD(I129-H129,1)*1440,8),"Перерыв не меньше смены","Готово")))))))))))</x:f>
      </x:c>
      <x:c r="M129" s="3"/>
    </x:row>
    <x:row r="130" ht="30" customHeight="1">
      <x:c r="A130" s="3"/>
      <x:c r="B130" s="73" t="str">
        <x:f>IF($B$30="","",$B$30)</x:f>
      </x:c>
      <x:c r="C130" s="74" t="n">
        <x:f>IF(H$8="","",H$8)</x:f>
        <x:v>46353</x:v>
      </x:c>
      <x:c r="D130" s="73" t="str">
        <x:f>IF(H30="","",H30)</x:f>
      </x:c>
      <x:c r="E130" s="73" t="str">
        <x:f>IFERROR(UPPER(CONCATENATE("",SUBSTITUTE(CONCATENATE("",SUBSTITUTE(CONCATENATE("",SUBSTITUTE(TRIM(CONCATENATE("",D130))," ","")),"–","-")),"—","-"))),CONCATENATE("",D130))</x:f>
      </x:c>
      <x:c r="F130" s="73" t="str">
        <x:f>IFERROR(LEFT(CONCATENATE("[",E130),SEARCH("-",E130)),"")</x:f>
      </x:c>
      <x:c r="G130" s="73" t="str">
        <x:f>IFERROR(MID(CONCATENATE(E130,"]"),SEARCH("-",E130)+1,32),"")</x:f>
      </x:c>
      <x:c r="H130" s="75" t="str">
        <x:f>IF(OR(E130="",E130="В"),"",IF(OR(E130=$B$42,E130=$B$43,E130=$B$44,E130=$B$45,E130=$B$46),INDEX($E$42:$E$46,MATCH(E130,$B$42:$B$46,0)),IFERROR(IF(ISNUMBER(SEARCH(":",F130)),IF(AND(OR((LEN(F130)-1)=4,(LEN(F130)-1)=5),MID(F130,1+(LEN(F130)-1)-2,1)=":",ISNUMBER(VALUE(MID(F130,2,1))),IF((LEN(F130)-1)=5,ISNUMBER(VALUE(MID(F130,3,1))),TRUE),ISNUMBER(VALUE(MID(F130,1+(LEN(F130)-1)-1,1))),ISNUMBER(VALUE(MID(F130,1+(LEN(F130)-1),1))),VALUE(MID(F130,2,(LEN(F130)-1)-3))&lt;24,VALUE(MID(F130,1+(LEN(F130)-1)-1,2))&lt;60),VALUE(MID(F130,2,(LEN(F130)-1)-3))/24+VALUE(MID(F130,1+(LEN(F130)-1)-1,2))/1440,-1),IF(AND((LEN(F130)-1)&gt;=1,(LEN(F130)-1)&lt;=2,ISNUMBER(VALUE(MID(F130,2,1))),IF((LEN(F130)-1)=2,ISNUMBER(VALUE(MID(F130,3,1))),TRUE),VALUE(MID(F130,2,(LEN(F130)-1)))&lt;24),VALUE(MID(F130,2,(LEN(F130)-1)))/24,-1)),-1)))</x:f>
      </x:c>
      <x:c r="I130" s="75" t="str">
        <x:f>IF(OR(E130="",E130="В"),"",IF(OR(E130=$B$42,E130=$B$43,E130=$B$44,E130=$B$45,E130=$B$46),INDEX($F$42:$F$46,MATCH(E130,$B$42:$B$46,0)),IFERROR(IF(ISNUMBER(SEARCH(":",G130)),IF(AND(OR((LEN(G130)-1)=4,(LEN(G130)-1)=5),MID(G130,0+(LEN(G130)-1)-2,1)=":",ISNUMBER(VALUE(MID(G130,1,1))),IF((LEN(G130)-1)=5,ISNUMBER(VALUE(MID(G130,2,1))),TRUE),ISNUMBER(VALUE(MID(G130,0+(LEN(G130)-1)-1,1))),ISNUMBER(VALUE(MID(G130,0+(LEN(G130)-1),1))),VALUE(MID(G130,1,(LEN(G130)-1)-3))&lt;24,VALUE(MID(G130,0+(LEN(G130)-1)-1,2))&lt;60),VALUE(MID(G130,1,(LEN(G130)-1)-3))/24+VALUE(MID(G130,0+(LEN(G130)-1)-1,2))/1440,-1),IF(AND((LEN(G130)-1)&gt;=1,(LEN(G130)-1)&lt;=2,ISNUMBER(VALUE(MID(G130,1,1))),IF((LEN(G130)-1)=2,ISNUMBER(VALUE(MID(G130,2,1))),TRUE),VALUE(MID(G130,1,(LEN(G130)-1)))&lt;24),VALUE(MID(G130,1,(LEN(G130)-1)))/24,-1)),-1)))</x:f>
      </x:c>
      <x:c r="J130" s="76" t="n">
        <x:f>IF(OR(E130="",E130="В"),0,IF(OR(E130=$B$42,E130=$B$43,E130=$B$44,E130=$B$45,E130=$B$46),INDEX($G$42:$G$46,MATCH(E130,$B$42:$B$46,0)),$D$7))</x:f>
        <x:v>0</x:v>
      </x:c>
      <x:c r="K130" s="77" t="n">
        <x:f>IF(OR(L130="",L130="Выходной"),0,IF(L130="Готово",ROUND(24*MOD(I130-H130,1)-J130/60,10),"Проверить"))</x:f>
        <x:v>0</x:v>
      </x:c>
      <x:c r="L130" s="78" t="str">
        <x:f>IF(E130="","",IF(E130="В","Выходной",IF(LEN(TRIM($B$30))=0,"Нет имени",IF(COUNTIFS($B$10:$B$33,$B$30)&gt;1,"Повтор имени",IF(OR(E130=$B$42,E130=$B$43,E130=$B$44,E130=$B$45,E130=$B$46),IF(INDEX($I$42:$I$46,MATCH(E130,$B$42:$B$46,0))="Готово","Готово","Проверьте смену"),IF(OR(IFERROR(SEARCH("-",E130),0)=0,IFERROR(SEARCH("-",E130,SEARCH("-",E130)+1),0)&gt;0),"Нет кода",IF(OR(H130&lt;0,I130&lt;0),"Неверное время",IF(H130=I130,"Начало равно концу",IF(NOT(ISNUMBER($D$7)),"Проверьте перерыв",IF(OR($D$7&lt;0,$D$7&lt;&gt;INT($D$7)),"Проверьте перерыв",IF($D$7&gt;=ROUND(MOD(I130-H130,1)*1440,8),"Перерыв не меньше смены","Готово")))))))))))</x:f>
      </x:c>
      <x:c r="M130" s="3"/>
    </x:row>
    <x:row r="131" ht="30" customHeight="1">
      <x:c r="A131" s="3"/>
      <x:c r="B131" s="73" t="str">
        <x:f>IF($B$30="","",$B$30)</x:f>
      </x:c>
      <x:c r="C131" s="74" t="n">
        <x:f>IF(I$8="","",I$8)</x:f>
        <x:v>46354</x:v>
      </x:c>
      <x:c r="D131" s="73" t="str">
        <x:f>IF(I30="","",I30)</x:f>
      </x:c>
      <x:c r="E131" s="73" t="str">
        <x:f>IFERROR(UPPER(CONCATENATE("",SUBSTITUTE(CONCATENATE("",SUBSTITUTE(CONCATENATE("",SUBSTITUTE(TRIM(CONCATENATE("",D131))," ","")),"–","-")),"—","-"))),CONCATENATE("",D131))</x:f>
      </x:c>
      <x:c r="F131" s="73" t="str">
        <x:f>IFERROR(LEFT(CONCATENATE("[",E131),SEARCH("-",E131)),"")</x:f>
      </x:c>
      <x:c r="G131" s="73" t="str">
        <x:f>IFERROR(MID(CONCATENATE(E131,"]"),SEARCH("-",E131)+1,32),"")</x:f>
      </x:c>
      <x:c r="H131" s="75" t="str">
        <x:f>IF(OR(E131="",E131="В"),"",IF(OR(E131=$B$42,E131=$B$43,E131=$B$44,E131=$B$45,E131=$B$46),INDEX($E$42:$E$46,MATCH(E131,$B$42:$B$46,0)),IFERROR(IF(ISNUMBER(SEARCH(":",F131)),IF(AND(OR((LEN(F131)-1)=4,(LEN(F131)-1)=5),MID(F131,1+(LEN(F131)-1)-2,1)=":",ISNUMBER(VALUE(MID(F131,2,1))),IF((LEN(F131)-1)=5,ISNUMBER(VALUE(MID(F131,3,1))),TRUE),ISNUMBER(VALUE(MID(F131,1+(LEN(F131)-1)-1,1))),ISNUMBER(VALUE(MID(F131,1+(LEN(F131)-1),1))),VALUE(MID(F131,2,(LEN(F131)-1)-3))&lt;24,VALUE(MID(F131,1+(LEN(F131)-1)-1,2))&lt;60),VALUE(MID(F131,2,(LEN(F131)-1)-3))/24+VALUE(MID(F131,1+(LEN(F131)-1)-1,2))/1440,-1),IF(AND((LEN(F131)-1)&gt;=1,(LEN(F131)-1)&lt;=2,ISNUMBER(VALUE(MID(F131,2,1))),IF((LEN(F131)-1)=2,ISNUMBER(VALUE(MID(F131,3,1))),TRUE),VALUE(MID(F131,2,(LEN(F131)-1)))&lt;24),VALUE(MID(F131,2,(LEN(F131)-1)))/24,-1)),-1)))</x:f>
      </x:c>
      <x:c r="I131" s="75" t="str">
        <x:f>IF(OR(E131="",E131="В"),"",IF(OR(E131=$B$42,E131=$B$43,E131=$B$44,E131=$B$45,E131=$B$46),INDEX($F$42:$F$46,MATCH(E131,$B$42:$B$46,0)),IFERROR(IF(ISNUMBER(SEARCH(":",G131)),IF(AND(OR((LEN(G131)-1)=4,(LEN(G131)-1)=5),MID(G131,0+(LEN(G131)-1)-2,1)=":",ISNUMBER(VALUE(MID(G131,1,1))),IF((LEN(G131)-1)=5,ISNUMBER(VALUE(MID(G131,2,1))),TRUE),ISNUMBER(VALUE(MID(G131,0+(LEN(G131)-1)-1,1))),ISNUMBER(VALUE(MID(G131,0+(LEN(G131)-1),1))),VALUE(MID(G131,1,(LEN(G131)-1)-3))&lt;24,VALUE(MID(G131,0+(LEN(G131)-1)-1,2))&lt;60),VALUE(MID(G131,1,(LEN(G131)-1)-3))/24+VALUE(MID(G131,0+(LEN(G131)-1)-1,2))/1440,-1),IF(AND((LEN(G131)-1)&gt;=1,(LEN(G131)-1)&lt;=2,ISNUMBER(VALUE(MID(G131,1,1))),IF((LEN(G131)-1)=2,ISNUMBER(VALUE(MID(G131,2,1))),TRUE),VALUE(MID(G131,1,(LEN(G131)-1)))&lt;24),VALUE(MID(G131,1,(LEN(G131)-1)))/24,-1)),-1)))</x:f>
      </x:c>
      <x:c r="J131" s="76" t="n">
        <x:f>IF(OR(E131="",E131="В"),0,IF(OR(E131=$B$42,E131=$B$43,E131=$B$44,E131=$B$45,E131=$B$46),INDEX($G$42:$G$46,MATCH(E131,$B$42:$B$46,0)),$D$7))</x:f>
        <x:v>0</x:v>
      </x:c>
      <x:c r="K131" s="77" t="n">
        <x:f>IF(OR(L131="",L131="Выходной"),0,IF(L131="Готово",ROUND(24*MOD(I131-H131,1)-J131/60,10),"Проверить"))</x:f>
        <x:v>0</x:v>
      </x:c>
      <x:c r="L131" s="78" t="str">
        <x:f>IF(E131="","",IF(E131="В","Выходной",IF(LEN(TRIM($B$30))=0,"Нет имени",IF(COUNTIFS($B$10:$B$33,$B$30)&gt;1,"Повтор имени",IF(OR(E131=$B$42,E131=$B$43,E131=$B$44,E131=$B$45,E131=$B$46),IF(INDEX($I$42:$I$46,MATCH(E131,$B$42:$B$46,0))="Готово","Готово","Проверьте смену"),IF(OR(IFERROR(SEARCH("-",E131),0)=0,IFERROR(SEARCH("-",E131,SEARCH("-",E131)+1),0)&gt;0),"Нет кода",IF(OR(H131&lt;0,I131&lt;0),"Неверное время",IF(H131=I131,"Начало равно концу",IF(NOT(ISNUMBER($D$7)),"Проверьте перерыв",IF(OR($D$7&lt;0,$D$7&lt;&gt;INT($D$7)),"Проверьте перерыв",IF($D$7&gt;=ROUND(MOD(I131-H131,1)*1440,8),"Перерыв не меньше смены","Готово")))))))))))</x:f>
      </x:c>
      <x:c r="M131" s="3"/>
    </x:row>
    <x:row r="132" ht="30" customHeight="1">
      <x:c r="A132" s="3"/>
      <x:c r="B132" s="73" t="str">
        <x:f>IF($B$30="","",$B$30)</x:f>
      </x:c>
      <x:c r="C132" s="74" t="n">
        <x:f>IF(J$8="","",J$8)</x:f>
        <x:v>46355</x:v>
      </x:c>
      <x:c r="D132" s="73" t="str">
        <x:f>IF(J30="","",J30)</x:f>
      </x:c>
      <x:c r="E132" s="73" t="str">
        <x:f>IFERROR(UPPER(CONCATENATE("",SUBSTITUTE(CONCATENATE("",SUBSTITUTE(CONCATENATE("",SUBSTITUTE(TRIM(CONCATENATE("",D132))," ","")),"–","-")),"—","-"))),CONCATENATE("",D132))</x:f>
      </x:c>
      <x:c r="F132" s="73" t="str">
        <x:f>IFERROR(LEFT(CONCATENATE("[",E132),SEARCH("-",E132)),"")</x:f>
      </x:c>
      <x:c r="G132" s="73" t="str">
        <x:f>IFERROR(MID(CONCATENATE(E132,"]"),SEARCH("-",E132)+1,32),"")</x:f>
      </x:c>
      <x:c r="H132" s="75" t="str">
        <x:f>IF(OR(E132="",E132="В"),"",IF(OR(E132=$B$42,E132=$B$43,E132=$B$44,E132=$B$45,E132=$B$46),INDEX($E$42:$E$46,MATCH(E132,$B$42:$B$46,0)),IFERROR(IF(ISNUMBER(SEARCH(":",F132)),IF(AND(OR((LEN(F132)-1)=4,(LEN(F132)-1)=5),MID(F132,1+(LEN(F132)-1)-2,1)=":",ISNUMBER(VALUE(MID(F132,2,1))),IF((LEN(F132)-1)=5,ISNUMBER(VALUE(MID(F132,3,1))),TRUE),ISNUMBER(VALUE(MID(F132,1+(LEN(F132)-1)-1,1))),ISNUMBER(VALUE(MID(F132,1+(LEN(F132)-1),1))),VALUE(MID(F132,2,(LEN(F132)-1)-3))&lt;24,VALUE(MID(F132,1+(LEN(F132)-1)-1,2))&lt;60),VALUE(MID(F132,2,(LEN(F132)-1)-3))/24+VALUE(MID(F132,1+(LEN(F132)-1)-1,2))/1440,-1),IF(AND((LEN(F132)-1)&gt;=1,(LEN(F132)-1)&lt;=2,ISNUMBER(VALUE(MID(F132,2,1))),IF((LEN(F132)-1)=2,ISNUMBER(VALUE(MID(F132,3,1))),TRUE),VALUE(MID(F132,2,(LEN(F132)-1)))&lt;24),VALUE(MID(F132,2,(LEN(F132)-1)))/24,-1)),-1)))</x:f>
      </x:c>
      <x:c r="I132" s="75" t="str">
        <x:f>IF(OR(E132="",E132="В"),"",IF(OR(E132=$B$42,E132=$B$43,E132=$B$44,E132=$B$45,E132=$B$46),INDEX($F$42:$F$46,MATCH(E132,$B$42:$B$46,0)),IFERROR(IF(ISNUMBER(SEARCH(":",G132)),IF(AND(OR((LEN(G132)-1)=4,(LEN(G132)-1)=5),MID(G132,0+(LEN(G132)-1)-2,1)=":",ISNUMBER(VALUE(MID(G132,1,1))),IF((LEN(G132)-1)=5,ISNUMBER(VALUE(MID(G132,2,1))),TRUE),ISNUMBER(VALUE(MID(G132,0+(LEN(G132)-1)-1,1))),ISNUMBER(VALUE(MID(G132,0+(LEN(G132)-1),1))),VALUE(MID(G132,1,(LEN(G132)-1)-3))&lt;24,VALUE(MID(G132,0+(LEN(G132)-1)-1,2))&lt;60),VALUE(MID(G132,1,(LEN(G132)-1)-3))/24+VALUE(MID(G132,0+(LEN(G132)-1)-1,2))/1440,-1),IF(AND((LEN(G132)-1)&gt;=1,(LEN(G132)-1)&lt;=2,ISNUMBER(VALUE(MID(G132,1,1))),IF((LEN(G132)-1)=2,ISNUMBER(VALUE(MID(G132,2,1))),TRUE),VALUE(MID(G132,1,(LEN(G132)-1)))&lt;24),VALUE(MID(G132,1,(LEN(G132)-1)))/24,-1)),-1)))</x:f>
      </x:c>
      <x:c r="J132" s="76" t="n">
        <x:f>IF(OR(E132="",E132="В"),0,IF(OR(E132=$B$42,E132=$B$43,E132=$B$44,E132=$B$45,E132=$B$46),INDEX($G$42:$G$46,MATCH(E132,$B$42:$B$46,0)),$D$7))</x:f>
        <x:v>0</x:v>
      </x:c>
      <x:c r="K132" s="77" t="n">
        <x:f>IF(OR(L132="",L132="Выходной"),0,IF(L132="Готово",ROUND(24*MOD(I132-H132,1)-J132/60,10),"Проверить"))</x:f>
        <x:v>0</x:v>
      </x:c>
      <x:c r="L132" s="78" t="str">
        <x:f>IF(E132="","",IF(E132="В","Выходной",IF(LEN(TRIM($B$30))=0,"Нет имени",IF(COUNTIFS($B$10:$B$33,$B$30)&gt;1,"Повтор имени",IF(OR(E132=$B$42,E132=$B$43,E132=$B$44,E132=$B$45,E132=$B$46),IF(INDEX($I$42:$I$46,MATCH(E132,$B$42:$B$46,0))="Готово","Готово","Проверьте смену"),IF(OR(IFERROR(SEARCH("-",E132),0)=0,IFERROR(SEARCH("-",E132,SEARCH("-",E132)+1),0)&gt;0),"Нет кода",IF(OR(H132&lt;0,I132&lt;0),"Неверное время",IF(H132=I132,"Начало равно концу",IF(NOT(ISNUMBER($D$7)),"Проверьте перерыв",IF(OR($D$7&lt;0,$D$7&lt;&gt;INT($D$7)),"Проверьте перерыв",IF($D$7&gt;=ROUND(MOD(I132-H132,1)*1440,8),"Перерыв не меньше смены","Готово")))))))))))</x:f>
      </x:c>
      <x:c r="M132" s="3"/>
    </x:row>
    <x:row r="133" ht="30" customHeight="1">
      <x:c r="A133" s="3"/>
      <x:c r="B133" s="73" t="str">
        <x:f>IF($B$32="","",$B$32)</x:f>
      </x:c>
      <x:c r="C133" s="74" t="n">
        <x:f>IF(D$8="","",D$8)</x:f>
        <x:v>46349</x:v>
      </x:c>
      <x:c r="D133" s="73" t="str">
        <x:f>IF(D32="","",D32)</x:f>
      </x:c>
      <x:c r="E133" s="73" t="str">
        <x:f>IFERROR(UPPER(CONCATENATE("",SUBSTITUTE(CONCATENATE("",SUBSTITUTE(CONCATENATE("",SUBSTITUTE(TRIM(CONCATENATE("",D133))," ","")),"–","-")),"—","-"))),CONCATENATE("",D133))</x:f>
      </x:c>
      <x:c r="F133" s="73" t="str">
        <x:f>IFERROR(LEFT(CONCATENATE("[",E133),SEARCH("-",E133)),"")</x:f>
      </x:c>
      <x:c r="G133" s="73" t="str">
        <x:f>IFERROR(MID(CONCATENATE(E133,"]"),SEARCH("-",E133)+1,32),"")</x:f>
      </x:c>
      <x:c r="H133" s="75" t="str">
        <x:f>IF(OR(E133="",E133="В"),"",IF(OR(E133=$B$42,E133=$B$43,E133=$B$44,E133=$B$45,E133=$B$46),INDEX($E$42:$E$46,MATCH(E133,$B$42:$B$46,0)),IFERROR(IF(ISNUMBER(SEARCH(":",F133)),IF(AND(OR((LEN(F133)-1)=4,(LEN(F133)-1)=5),MID(F133,1+(LEN(F133)-1)-2,1)=":",ISNUMBER(VALUE(MID(F133,2,1))),IF((LEN(F133)-1)=5,ISNUMBER(VALUE(MID(F133,3,1))),TRUE),ISNUMBER(VALUE(MID(F133,1+(LEN(F133)-1)-1,1))),ISNUMBER(VALUE(MID(F133,1+(LEN(F133)-1),1))),VALUE(MID(F133,2,(LEN(F133)-1)-3))&lt;24,VALUE(MID(F133,1+(LEN(F133)-1)-1,2))&lt;60),VALUE(MID(F133,2,(LEN(F133)-1)-3))/24+VALUE(MID(F133,1+(LEN(F133)-1)-1,2))/1440,-1),IF(AND((LEN(F133)-1)&gt;=1,(LEN(F133)-1)&lt;=2,ISNUMBER(VALUE(MID(F133,2,1))),IF((LEN(F133)-1)=2,ISNUMBER(VALUE(MID(F133,3,1))),TRUE),VALUE(MID(F133,2,(LEN(F133)-1)))&lt;24),VALUE(MID(F133,2,(LEN(F133)-1)))/24,-1)),-1)))</x:f>
      </x:c>
      <x:c r="I133" s="75" t="str">
        <x:f>IF(OR(E133="",E133="В"),"",IF(OR(E133=$B$42,E133=$B$43,E133=$B$44,E133=$B$45,E133=$B$46),INDEX($F$42:$F$46,MATCH(E133,$B$42:$B$46,0)),IFERROR(IF(ISNUMBER(SEARCH(":",G133)),IF(AND(OR((LEN(G133)-1)=4,(LEN(G133)-1)=5),MID(G133,0+(LEN(G133)-1)-2,1)=":",ISNUMBER(VALUE(MID(G133,1,1))),IF((LEN(G133)-1)=5,ISNUMBER(VALUE(MID(G133,2,1))),TRUE),ISNUMBER(VALUE(MID(G133,0+(LEN(G133)-1)-1,1))),ISNUMBER(VALUE(MID(G133,0+(LEN(G133)-1),1))),VALUE(MID(G133,1,(LEN(G133)-1)-3))&lt;24,VALUE(MID(G133,0+(LEN(G133)-1)-1,2))&lt;60),VALUE(MID(G133,1,(LEN(G133)-1)-3))/24+VALUE(MID(G133,0+(LEN(G133)-1)-1,2))/1440,-1),IF(AND((LEN(G133)-1)&gt;=1,(LEN(G133)-1)&lt;=2,ISNUMBER(VALUE(MID(G133,1,1))),IF((LEN(G133)-1)=2,ISNUMBER(VALUE(MID(G133,2,1))),TRUE),VALUE(MID(G133,1,(LEN(G133)-1)))&lt;24),VALUE(MID(G133,1,(LEN(G133)-1)))/24,-1)),-1)))</x:f>
      </x:c>
      <x:c r="J133" s="76" t="n">
        <x:f>IF(OR(E133="",E133="В"),0,IF(OR(E133=$B$42,E133=$B$43,E133=$B$44,E133=$B$45,E133=$B$46),INDEX($G$42:$G$46,MATCH(E133,$B$42:$B$46,0)),$D$7))</x:f>
        <x:v>0</x:v>
      </x:c>
      <x:c r="K133" s="77" t="n">
        <x:f>IF(OR(L133="",L133="Выходной"),0,IF(L133="Готово",ROUND(24*MOD(I133-H133,1)-J133/60,10),"Проверить"))</x:f>
        <x:v>0</x:v>
      </x:c>
      <x:c r="L133" s="78" t="str">
        <x:f>IF(E133="","",IF(E133="В","Выходной",IF(LEN(TRIM($B$32))=0,"Нет имени",IF(COUNTIFS($B$10:$B$33,$B$32)&gt;1,"Повтор имени",IF(OR(E133=$B$42,E133=$B$43,E133=$B$44,E133=$B$45,E133=$B$46),IF(INDEX($I$42:$I$46,MATCH(E133,$B$42:$B$46,0))="Готово","Готово","Проверьте смену"),IF(OR(IFERROR(SEARCH("-",E133),0)=0,IFERROR(SEARCH("-",E133,SEARCH("-",E133)+1),0)&gt;0),"Нет кода",IF(OR(H133&lt;0,I133&lt;0),"Неверное время",IF(H133=I133,"Начало равно концу",IF(NOT(ISNUMBER($D$7)),"Проверьте перерыв",IF(OR($D$7&lt;0,$D$7&lt;&gt;INT($D$7)),"Проверьте перерыв",IF($D$7&gt;=ROUND(MOD(I133-H133,1)*1440,8),"Перерыв не меньше смены","Готово")))))))))))</x:f>
      </x:c>
      <x:c r="M133" s="3"/>
    </x:row>
    <x:row r="134" ht="30" customHeight="1">
      <x:c r="A134" s="3"/>
      <x:c r="B134" s="73" t="str">
        <x:f>IF($B$32="","",$B$32)</x:f>
      </x:c>
      <x:c r="C134" s="74" t="n">
        <x:f>IF(E$8="","",E$8)</x:f>
        <x:v>46350</x:v>
      </x:c>
      <x:c r="D134" s="73" t="str">
        <x:f>IF(E32="","",E32)</x:f>
      </x:c>
      <x:c r="E134" s="73" t="str">
        <x:f>IFERROR(UPPER(CONCATENATE("",SUBSTITUTE(CONCATENATE("",SUBSTITUTE(CONCATENATE("",SUBSTITUTE(TRIM(CONCATENATE("",D134))," ","")),"–","-")),"—","-"))),CONCATENATE("",D134))</x:f>
      </x:c>
      <x:c r="F134" s="73" t="str">
        <x:f>IFERROR(LEFT(CONCATENATE("[",E134),SEARCH("-",E134)),"")</x:f>
      </x:c>
      <x:c r="G134" s="73" t="str">
        <x:f>IFERROR(MID(CONCATENATE(E134,"]"),SEARCH("-",E134)+1,32),"")</x:f>
      </x:c>
      <x:c r="H134" s="75" t="str">
        <x:f>IF(OR(E134="",E134="В"),"",IF(OR(E134=$B$42,E134=$B$43,E134=$B$44,E134=$B$45,E134=$B$46),INDEX($E$42:$E$46,MATCH(E134,$B$42:$B$46,0)),IFERROR(IF(ISNUMBER(SEARCH(":",F134)),IF(AND(OR((LEN(F134)-1)=4,(LEN(F134)-1)=5),MID(F134,1+(LEN(F134)-1)-2,1)=":",ISNUMBER(VALUE(MID(F134,2,1))),IF((LEN(F134)-1)=5,ISNUMBER(VALUE(MID(F134,3,1))),TRUE),ISNUMBER(VALUE(MID(F134,1+(LEN(F134)-1)-1,1))),ISNUMBER(VALUE(MID(F134,1+(LEN(F134)-1),1))),VALUE(MID(F134,2,(LEN(F134)-1)-3))&lt;24,VALUE(MID(F134,1+(LEN(F134)-1)-1,2))&lt;60),VALUE(MID(F134,2,(LEN(F134)-1)-3))/24+VALUE(MID(F134,1+(LEN(F134)-1)-1,2))/1440,-1),IF(AND((LEN(F134)-1)&gt;=1,(LEN(F134)-1)&lt;=2,ISNUMBER(VALUE(MID(F134,2,1))),IF((LEN(F134)-1)=2,ISNUMBER(VALUE(MID(F134,3,1))),TRUE),VALUE(MID(F134,2,(LEN(F134)-1)))&lt;24),VALUE(MID(F134,2,(LEN(F134)-1)))/24,-1)),-1)))</x:f>
      </x:c>
      <x:c r="I134" s="75" t="str">
        <x:f>IF(OR(E134="",E134="В"),"",IF(OR(E134=$B$42,E134=$B$43,E134=$B$44,E134=$B$45,E134=$B$46),INDEX($F$42:$F$46,MATCH(E134,$B$42:$B$46,0)),IFERROR(IF(ISNUMBER(SEARCH(":",G134)),IF(AND(OR((LEN(G134)-1)=4,(LEN(G134)-1)=5),MID(G134,0+(LEN(G134)-1)-2,1)=":",ISNUMBER(VALUE(MID(G134,1,1))),IF((LEN(G134)-1)=5,ISNUMBER(VALUE(MID(G134,2,1))),TRUE),ISNUMBER(VALUE(MID(G134,0+(LEN(G134)-1)-1,1))),ISNUMBER(VALUE(MID(G134,0+(LEN(G134)-1),1))),VALUE(MID(G134,1,(LEN(G134)-1)-3))&lt;24,VALUE(MID(G134,0+(LEN(G134)-1)-1,2))&lt;60),VALUE(MID(G134,1,(LEN(G134)-1)-3))/24+VALUE(MID(G134,0+(LEN(G134)-1)-1,2))/1440,-1),IF(AND((LEN(G134)-1)&gt;=1,(LEN(G134)-1)&lt;=2,ISNUMBER(VALUE(MID(G134,1,1))),IF((LEN(G134)-1)=2,ISNUMBER(VALUE(MID(G134,2,1))),TRUE),VALUE(MID(G134,1,(LEN(G134)-1)))&lt;24),VALUE(MID(G134,1,(LEN(G134)-1)))/24,-1)),-1)))</x:f>
      </x:c>
      <x:c r="J134" s="76" t="n">
        <x:f>IF(OR(E134="",E134="В"),0,IF(OR(E134=$B$42,E134=$B$43,E134=$B$44,E134=$B$45,E134=$B$46),INDEX($G$42:$G$46,MATCH(E134,$B$42:$B$46,0)),$D$7))</x:f>
        <x:v>0</x:v>
      </x:c>
      <x:c r="K134" s="77" t="n">
        <x:f>IF(OR(L134="",L134="Выходной"),0,IF(L134="Готово",ROUND(24*MOD(I134-H134,1)-J134/60,10),"Проверить"))</x:f>
        <x:v>0</x:v>
      </x:c>
      <x:c r="L134" s="78" t="str">
        <x:f>IF(E134="","",IF(E134="В","Выходной",IF(LEN(TRIM($B$32))=0,"Нет имени",IF(COUNTIFS($B$10:$B$33,$B$32)&gt;1,"Повтор имени",IF(OR(E134=$B$42,E134=$B$43,E134=$B$44,E134=$B$45,E134=$B$46),IF(INDEX($I$42:$I$46,MATCH(E134,$B$42:$B$46,0))="Готово","Готово","Проверьте смену"),IF(OR(IFERROR(SEARCH("-",E134),0)=0,IFERROR(SEARCH("-",E134,SEARCH("-",E134)+1),0)&gt;0),"Нет кода",IF(OR(H134&lt;0,I134&lt;0),"Неверное время",IF(H134=I134,"Начало равно концу",IF(NOT(ISNUMBER($D$7)),"Проверьте перерыв",IF(OR($D$7&lt;0,$D$7&lt;&gt;INT($D$7)),"Проверьте перерыв",IF($D$7&gt;=ROUND(MOD(I134-H134,1)*1440,8),"Перерыв не меньше смены","Готово")))))))))))</x:f>
      </x:c>
      <x:c r="M134" s="3"/>
    </x:row>
    <x:row r="135" ht="30" customHeight="1">
      <x:c r="A135" s="3"/>
      <x:c r="B135" s="73" t="str">
        <x:f>IF($B$32="","",$B$32)</x:f>
      </x:c>
      <x:c r="C135" s="74" t="n">
        <x:f>IF(F$8="","",F$8)</x:f>
        <x:v>46351</x:v>
      </x:c>
      <x:c r="D135" s="73" t="str">
        <x:f>IF(F32="","",F32)</x:f>
      </x:c>
      <x:c r="E135" s="73" t="str">
        <x:f>IFERROR(UPPER(CONCATENATE("",SUBSTITUTE(CONCATENATE("",SUBSTITUTE(CONCATENATE("",SUBSTITUTE(TRIM(CONCATENATE("",D135))," ","")),"–","-")),"—","-"))),CONCATENATE("",D135))</x:f>
      </x:c>
      <x:c r="F135" s="73" t="str">
        <x:f>IFERROR(LEFT(CONCATENATE("[",E135),SEARCH("-",E135)),"")</x:f>
      </x:c>
      <x:c r="G135" s="73" t="str">
        <x:f>IFERROR(MID(CONCATENATE(E135,"]"),SEARCH("-",E135)+1,32),"")</x:f>
      </x:c>
      <x:c r="H135" s="75" t="str">
        <x:f>IF(OR(E135="",E135="В"),"",IF(OR(E135=$B$42,E135=$B$43,E135=$B$44,E135=$B$45,E135=$B$46),INDEX($E$42:$E$46,MATCH(E135,$B$42:$B$46,0)),IFERROR(IF(ISNUMBER(SEARCH(":",F135)),IF(AND(OR((LEN(F135)-1)=4,(LEN(F135)-1)=5),MID(F135,1+(LEN(F135)-1)-2,1)=":",ISNUMBER(VALUE(MID(F135,2,1))),IF((LEN(F135)-1)=5,ISNUMBER(VALUE(MID(F135,3,1))),TRUE),ISNUMBER(VALUE(MID(F135,1+(LEN(F135)-1)-1,1))),ISNUMBER(VALUE(MID(F135,1+(LEN(F135)-1),1))),VALUE(MID(F135,2,(LEN(F135)-1)-3))&lt;24,VALUE(MID(F135,1+(LEN(F135)-1)-1,2))&lt;60),VALUE(MID(F135,2,(LEN(F135)-1)-3))/24+VALUE(MID(F135,1+(LEN(F135)-1)-1,2))/1440,-1),IF(AND((LEN(F135)-1)&gt;=1,(LEN(F135)-1)&lt;=2,ISNUMBER(VALUE(MID(F135,2,1))),IF((LEN(F135)-1)=2,ISNUMBER(VALUE(MID(F135,3,1))),TRUE),VALUE(MID(F135,2,(LEN(F135)-1)))&lt;24),VALUE(MID(F135,2,(LEN(F135)-1)))/24,-1)),-1)))</x:f>
      </x:c>
      <x:c r="I135" s="75" t="str">
        <x:f>IF(OR(E135="",E135="В"),"",IF(OR(E135=$B$42,E135=$B$43,E135=$B$44,E135=$B$45,E135=$B$46),INDEX($F$42:$F$46,MATCH(E135,$B$42:$B$46,0)),IFERROR(IF(ISNUMBER(SEARCH(":",G135)),IF(AND(OR((LEN(G135)-1)=4,(LEN(G135)-1)=5),MID(G135,0+(LEN(G135)-1)-2,1)=":",ISNUMBER(VALUE(MID(G135,1,1))),IF((LEN(G135)-1)=5,ISNUMBER(VALUE(MID(G135,2,1))),TRUE),ISNUMBER(VALUE(MID(G135,0+(LEN(G135)-1)-1,1))),ISNUMBER(VALUE(MID(G135,0+(LEN(G135)-1),1))),VALUE(MID(G135,1,(LEN(G135)-1)-3))&lt;24,VALUE(MID(G135,0+(LEN(G135)-1)-1,2))&lt;60),VALUE(MID(G135,1,(LEN(G135)-1)-3))/24+VALUE(MID(G135,0+(LEN(G135)-1)-1,2))/1440,-1),IF(AND((LEN(G135)-1)&gt;=1,(LEN(G135)-1)&lt;=2,ISNUMBER(VALUE(MID(G135,1,1))),IF((LEN(G135)-1)=2,ISNUMBER(VALUE(MID(G135,2,1))),TRUE),VALUE(MID(G135,1,(LEN(G135)-1)))&lt;24),VALUE(MID(G135,1,(LEN(G135)-1)))/24,-1)),-1)))</x:f>
      </x:c>
      <x:c r="J135" s="76" t="n">
        <x:f>IF(OR(E135="",E135="В"),0,IF(OR(E135=$B$42,E135=$B$43,E135=$B$44,E135=$B$45,E135=$B$46),INDEX($G$42:$G$46,MATCH(E135,$B$42:$B$46,0)),$D$7))</x:f>
        <x:v>0</x:v>
      </x:c>
      <x:c r="K135" s="77" t="n">
        <x:f>IF(OR(L135="",L135="Выходной"),0,IF(L135="Готово",ROUND(24*MOD(I135-H135,1)-J135/60,10),"Проверить"))</x:f>
        <x:v>0</x:v>
      </x:c>
      <x:c r="L135" s="78" t="str">
        <x:f>IF(E135="","",IF(E135="В","Выходной",IF(LEN(TRIM($B$32))=0,"Нет имени",IF(COUNTIFS($B$10:$B$33,$B$32)&gt;1,"Повтор имени",IF(OR(E135=$B$42,E135=$B$43,E135=$B$44,E135=$B$45,E135=$B$46),IF(INDEX($I$42:$I$46,MATCH(E135,$B$42:$B$46,0))="Готово","Готово","Проверьте смену"),IF(OR(IFERROR(SEARCH("-",E135),0)=0,IFERROR(SEARCH("-",E135,SEARCH("-",E135)+1),0)&gt;0),"Нет кода",IF(OR(H135&lt;0,I135&lt;0),"Неверное время",IF(H135=I135,"Начало равно концу",IF(NOT(ISNUMBER($D$7)),"Проверьте перерыв",IF(OR($D$7&lt;0,$D$7&lt;&gt;INT($D$7)),"Проверьте перерыв",IF($D$7&gt;=ROUND(MOD(I135-H135,1)*1440,8),"Перерыв не меньше смены","Готово")))))))))))</x:f>
      </x:c>
      <x:c r="M135" s="3"/>
    </x:row>
    <x:row r="136" ht="30" customHeight="1">
      <x:c r="A136" s="3"/>
      <x:c r="B136" s="73" t="str">
        <x:f>IF($B$32="","",$B$32)</x:f>
      </x:c>
      <x:c r="C136" s="74" t="n">
        <x:f>IF(G$8="","",G$8)</x:f>
        <x:v>46352</x:v>
      </x:c>
      <x:c r="D136" s="73" t="str">
        <x:f>IF(G32="","",G32)</x:f>
      </x:c>
      <x:c r="E136" s="73" t="str">
        <x:f>IFERROR(UPPER(CONCATENATE("",SUBSTITUTE(CONCATENATE("",SUBSTITUTE(CONCATENATE("",SUBSTITUTE(TRIM(CONCATENATE("",D136))," ","")),"–","-")),"—","-"))),CONCATENATE("",D136))</x:f>
      </x:c>
      <x:c r="F136" s="73" t="str">
        <x:f>IFERROR(LEFT(CONCATENATE("[",E136),SEARCH("-",E136)),"")</x:f>
      </x:c>
      <x:c r="G136" s="73" t="str">
        <x:f>IFERROR(MID(CONCATENATE(E136,"]"),SEARCH("-",E136)+1,32),"")</x:f>
      </x:c>
      <x:c r="H136" s="75" t="str">
        <x:f>IF(OR(E136="",E136="В"),"",IF(OR(E136=$B$42,E136=$B$43,E136=$B$44,E136=$B$45,E136=$B$46),INDEX($E$42:$E$46,MATCH(E136,$B$42:$B$46,0)),IFERROR(IF(ISNUMBER(SEARCH(":",F136)),IF(AND(OR((LEN(F136)-1)=4,(LEN(F136)-1)=5),MID(F136,1+(LEN(F136)-1)-2,1)=":",ISNUMBER(VALUE(MID(F136,2,1))),IF((LEN(F136)-1)=5,ISNUMBER(VALUE(MID(F136,3,1))),TRUE),ISNUMBER(VALUE(MID(F136,1+(LEN(F136)-1)-1,1))),ISNUMBER(VALUE(MID(F136,1+(LEN(F136)-1),1))),VALUE(MID(F136,2,(LEN(F136)-1)-3))&lt;24,VALUE(MID(F136,1+(LEN(F136)-1)-1,2))&lt;60),VALUE(MID(F136,2,(LEN(F136)-1)-3))/24+VALUE(MID(F136,1+(LEN(F136)-1)-1,2))/1440,-1),IF(AND((LEN(F136)-1)&gt;=1,(LEN(F136)-1)&lt;=2,ISNUMBER(VALUE(MID(F136,2,1))),IF((LEN(F136)-1)=2,ISNUMBER(VALUE(MID(F136,3,1))),TRUE),VALUE(MID(F136,2,(LEN(F136)-1)))&lt;24),VALUE(MID(F136,2,(LEN(F136)-1)))/24,-1)),-1)))</x:f>
      </x:c>
      <x:c r="I136" s="75" t="str">
        <x:f>IF(OR(E136="",E136="В"),"",IF(OR(E136=$B$42,E136=$B$43,E136=$B$44,E136=$B$45,E136=$B$46),INDEX($F$42:$F$46,MATCH(E136,$B$42:$B$46,0)),IFERROR(IF(ISNUMBER(SEARCH(":",G136)),IF(AND(OR((LEN(G136)-1)=4,(LEN(G136)-1)=5),MID(G136,0+(LEN(G136)-1)-2,1)=":",ISNUMBER(VALUE(MID(G136,1,1))),IF((LEN(G136)-1)=5,ISNUMBER(VALUE(MID(G136,2,1))),TRUE),ISNUMBER(VALUE(MID(G136,0+(LEN(G136)-1)-1,1))),ISNUMBER(VALUE(MID(G136,0+(LEN(G136)-1),1))),VALUE(MID(G136,1,(LEN(G136)-1)-3))&lt;24,VALUE(MID(G136,0+(LEN(G136)-1)-1,2))&lt;60),VALUE(MID(G136,1,(LEN(G136)-1)-3))/24+VALUE(MID(G136,0+(LEN(G136)-1)-1,2))/1440,-1),IF(AND((LEN(G136)-1)&gt;=1,(LEN(G136)-1)&lt;=2,ISNUMBER(VALUE(MID(G136,1,1))),IF((LEN(G136)-1)=2,ISNUMBER(VALUE(MID(G136,2,1))),TRUE),VALUE(MID(G136,1,(LEN(G136)-1)))&lt;24),VALUE(MID(G136,1,(LEN(G136)-1)))/24,-1)),-1)))</x:f>
      </x:c>
      <x:c r="J136" s="76" t="n">
        <x:f>IF(OR(E136="",E136="В"),0,IF(OR(E136=$B$42,E136=$B$43,E136=$B$44,E136=$B$45,E136=$B$46),INDEX($G$42:$G$46,MATCH(E136,$B$42:$B$46,0)),$D$7))</x:f>
        <x:v>0</x:v>
      </x:c>
      <x:c r="K136" s="77" t="n">
        <x:f>IF(OR(L136="",L136="Выходной"),0,IF(L136="Готово",ROUND(24*MOD(I136-H136,1)-J136/60,10),"Проверить"))</x:f>
        <x:v>0</x:v>
      </x:c>
      <x:c r="L136" s="78" t="str">
        <x:f>IF(E136="","",IF(E136="В","Выходной",IF(LEN(TRIM($B$32))=0,"Нет имени",IF(COUNTIFS($B$10:$B$33,$B$32)&gt;1,"Повтор имени",IF(OR(E136=$B$42,E136=$B$43,E136=$B$44,E136=$B$45,E136=$B$46),IF(INDEX($I$42:$I$46,MATCH(E136,$B$42:$B$46,0))="Готово","Готово","Проверьте смену"),IF(OR(IFERROR(SEARCH("-",E136),0)=0,IFERROR(SEARCH("-",E136,SEARCH("-",E136)+1),0)&gt;0),"Нет кода",IF(OR(H136&lt;0,I136&lt;0),"Неверное время",IF(H136=I136,"Начало равно концу",IF(NOT(ISNUMBER($D$7)),"Проверьте перерыв",IF(OR($D$7&lt;0,$D$7&lt;&gt;INT($D$7)),"Проверьте перерыв",IF($D$7&gt;=ROUND(MOD(I136-H136,1)*1440,8),"Перерыв не меньше смены","Готово")))))))))))</x:f>
      </x:c>
      <x:c r="M136" s="3"/>
    </x:row>
    <x:row r="137" ht="30" customHeight="1">
      <x:c r="A137" s="3"/>
      <x:c r="B137" s="73" t="str">
        <x:f>IF($B$32="","",$B$32)</x:f>
      </x:c>
      <x:c r="C137" s="74" t="n">
        <x:f>IF(H$8="","",H$8)</x:f>
        <x:v>46353</x:v>
      </x:c>
      <x:c r="D137" s="73" t="str">
        <x:f>IF(H32="","",H32)</x:f>
      </x:c>
      <x:c r="E137" s="73" t="str">
        <x:f>IFERROR(UPPER(CONCATENATE("",SUBSTITUTE(CONCATENATE("",SUBSTITUTE(CONCATENATE("",SUBSTITUTE(TRIM(CONCATENATE("",D137))," ","")),"–","-")),"—","-"))),CONCATENATE("",D137))</x:f>
      </x:c>
      <x:c r="F137" s="73" t="str">
        <x:f>IFERROR(LEFT(CONCATENATE("[",E137),SEARCH("-",E137)),"")</x:f>
      </x:c>
      <x:c r="G137" s="73" t="str">
        <x:f>IFERROR(MID(CONCATENATE(E137,"]"),SEARCH("-",E137)+1,32),"")</x:f>
      </x:c>
      <x:c r="H137" s="75" t="str">
        <x:f>IF(OR(E137="",E137="В"),"",IF(OR(E137=$B$42,E137=$B$43,E137=$B$44,E137=$B$45,E137=$B$46),INDEX($E$42:$E$46,MATCH(E137,$B$42:$B$46,0)),IFERROR(IF(ISNUMBER(SEARCH(":",F137)),IF(AND(OR((LEN(F137)-1)=4,(LEN(F137)-1)=5),MID(F137,1+(LEN(F137)-1)-2,1)=":",ISNUMBER(VALUE(MID(F137,2,1))),IF((LEN(F137)-1)=5,ISNUMBER(VALUE(MID(F137,3,1))),TRUE),ISNUMBER(VALUE(MID(F137,1+(LEN(F137)-1)-1,1))),ISNUMBER(VALUE(MID(F137,1+(LEN(F137)-1),1))),VALUE(MID(F137,2,(LEN(F137)-1)-3))&lt;24,VALUE(MID(F137,1+(LEN(F137)-1)-1,2))&lt;60),VALUE(MID(F137,2,(LEN(F137)-1)-3))/24+VALUE(MID(F137,1+(LEN(F137)-1)-1,2))/1440,-1),IF(AND((LEN(F137)-1)&gt;=1,(LEN(F137)-1)&lt;=2,ISNUMBER(VALUE(MID(F137,2,1))),IF((LEN(F137)-1)=2,ISNUMBER(VALUE(MID(F137,3,1))),TRUE),VALUE(MID(F137,2,(LEN(F137)-1)))&lt;24),VALUE(MID(F137,2,(LEN(F137)-1)))/24,-1)),-1)))</x:f>
      </x:c>
      <x:c r="I137" s="75" t="str">
        <x:f>IF(OR(E137="",E137="В"),"",IF(OR(E137=$B$42,E137=$B$43,E137=$B$44,E137=$B$45,E137=$B$46),INDEX($F$42:$F$46,MATCH(E137,$B$42:$B$46,0)),IFERROR(IF(ISNUMBER(SEARCH(":",G137)),IF(AND(OR((LEN(G137)-1)=4,(LEN(G137)-1)=5),MID(G137,0+(LEN(G137)-1)-2,1)=":",ISNUMBER(VALUE(MID(G137,1,1))),IF((LEN(G137)-1)=5,ISNUMBER(VALUE(MID(G137,2,1))),TRUE),ISNUMBER(VALUE(MID(G137,0+(LEN(G137)-1)-1,1))),ISNUMBER(VALUE(MID(G137,0+(LEN(G137)-1),1))),VALUE(MID(G137,1,(LEN(G137)-1)-3))&lt;24,VALUE(MID(G137,0+(LEN(G137)-1)-1,2))&lt;60),VALUE(MID(G137,1,(LEN(G137)-1)-3))/24+VALUE(MID(G137,0+(LEN(G137)-1)-1,2))/1440,-1),IF(AND((LEN(G137)-1)&gt;=1,(LEN(G137)-1)&lt;=2,ISNUMBER(VALUE(MID(G137,1,1))),IF((LEN(G137)-1)=2,ISNUMBER(VALUE(MID(G137,2,1))),TRUE),VALUE(MID(G137,1,(LEN(G137)-1)))&lt;24),VALUE(MID(G137,1,(LEN(G137)-1)))/24,-1)),-1)))</x:f>
      </x:c>
      <x:c r="J137" s="76" t="n">
        <x:f>IF(OR(E137="",E137="В"),0,IF(OR(E137=$B$42,E137=$B$43,E137=$B$44,E137=$B$45,E137=$B$46),INDEX($G$42:$G$46,MATCH(E137,$B$42:$B$46,0)),$D$7))</x:f>
        <x:v>0</x:v>
      </x:c>
      <x:c r="K137" s="77" t="n">
        <x:f>IF(OR(L137="",L137="Выходной"),0,IF(L137="Готово",ROUND(24*MOD(I137-H137,1)-J137/60,10),"Проверить"))</x:f>
        <x:v>0</x:v>
      </x:c>
      <x:c r="L137" s="78" t="str">
        <x:f>IF(E137="","",IF(E137="В","Выходной",IF(LEN(TRIM($B$32))=0,"Нет имени",IF(COUNTIFS($B$10:$B$33,$B$32)&gt;1,"Повтор имени",IF(OR(E137=$B$42,E137=$B$43,E137=$B$44,E137=$B$45,E137=$B$46),IF(INDEX($I$42:$I$46,MATCH(E137,$B$42:$B$46,0))="Готово","Готово","Проверьте смену"),IF(OR(IFERROR(SEARCH("-",E137),0)=0,IFERROR(SEARCH("-",E137,SEARCH("-",E137)+1),0)&gt;0),"Нет кода",IF(OR(H137&lt;0,I137&lt;0),"Неверное время",IF(H137=I137,"Начало равно концу",IF(NOT(ISNUMBER($D$7)),"Проверьте перерыв",IF(OR($D$7&lt;0,$D$7&lt;&gt;INT($D$7)),"Проверьте перерыв",IF($D$7&gt;=ROUND(MOD(I137-H137,1)*1440,8),"Перерыв не меньше смены","Готово")))))))))))</x:f>
      </x:c>
      <x:c r="M137" s="3"/>
    </x:row>
    <x:row r="138" ht="30" customHeight="1">
      <x:c r="A138" s="3"/>
      <x:c r="B138" s="73" t="str">
        <x:f>IF($B$32="","",$B$32)</x:f>
      </x:c>
      <x:c r="C138" s="74" t="n">
        <x:f>IF(I$8="","",I$8)</x:f>
        <x:v>46354</x:v>
      </x:c>
      <x:c r="D138" s="73" t="str">
        <x:f>IF(I32="","",I32)</x:f>
      </x:c>
      <x:c r="E138" s="73" t="str">
        <x:f>IFERROR(UPPER(CONCATENATE("",SUBSTITUTE(CONCATENATE("",SUBSTITUTE(CONCATENATE("",SUBSTITUTE(TRIM(CONCATENATE("",D138))," ","")),"–","-")),"—","-"))),CONCATENATE("",D138))</x:f>
      </x:c>
      <x:c r="F138" s="73" t="str">
        <x:f>IFERROR(LEFT(CONCATENATE("[",E138),SEARCH("-",E138)),"")</x:f>
      </x:c>
      <x:c r="G138" s="73" t="str">
        <x:f>IFERROR(MID(CONCATENATE(E138,"]"),SEARCH("-",E138)+1,32),"")</x:f>
      </x:c>
      <x:c r="H138" s="75" t="str">
        <x:f>IF(OR(E138="",E138="В"),"",IF(OR(E138=$B$42,E138=$B$43,E138=$B$44,E138=$B$45,E138=$B$46),INDEX($E$42:$E$46,MATCH(E138,$B$42:$B$46,0)),IFERROR(IF(ISNUMBER(SEARCH(":",F138)),IF(AND(OR((LEN(F138)-1)=4,(LEN(F138)-1)=5),MID(F138,1+(LEN(F138)-1)-2,1)=":",ISNUMBER(VALUE(MID(F138,2,1))),IF((LEN(F138)-1)=5,ISNUMBER(VALUE(MID(F138,3,1))),TRUE),ISNUMBER(VALUE(MID(F138,1+(LEN(F138)-1)-1,1))),ISNUMBER(VALUE(MID(F138,1+(LEN(F138)-1),1))),VALUE(MID(F138,2,(LEN(F138)-1)-3))&lt;24,VALUE(MID(F138,1+(LEN(F138)-1)-1,2))&lt;60),VALUE(MID(F138,2,(LEN(F138)-1)-3))/24+VALUE(MID(F138,1+(LEN(F138)-1)-1,2))/1440,-1),IF(AND((LEN(F138)-1)&gt;=1,(LEN(F138)-1)&lt;=2,ISNUMBER(VALUE(MID(F138,2,1))),IF((LEN(F138)-1)=2,ISNUMBER(VALUE(MID(F138,3,1))),TRUE),VALUE(MID(F138,2,(LEN(F138)-1)))&lt;24),VALUE(MID(F138,2,(LEN(F138)-1)))/24,-1)),-1)))</x:f>
      </x:c>
      <x:c r="I138" s="75" t="str">
        <x:f>IF(OR(E138="",E138="В"),"",IF(OR(E138=$B$42,E138=$B$43,E138=$B$44,E138=$B$45,E138=$B$46),INDEX($F$42:$F$46,MATCH(E138,$B$42:$B$46,0)),IFERROR(IF(ISNUMBER(SEARCH(":",G138)),IF(AND(OR((LEN(G138)-1)=4,(LEN(G138)-1)=5),MID(G138,0+(LEN(G138)-1)-2,1)=":",ISNUMBER(VALUE(MID(G138,1,1))),IF((LEN(G138)-1)=5,ISNUMBER(VALUE(MID(G138,2,1))),TRUE),ISNUMBER(VALUE(MID(G138,0+(LEN(G138)-1)-1,1))),ISNUMBER(VALUE(MID(G138,0+(LEN(G138)-1),1))),VALUE(MID(G138,1,(LEN(G138)-1)-3))&lt;24,VALUE(MID(G138,0+(LEN(G138)-1)-1,2))&lt;60),VALUE(MID(G138,1,(LEN(G138)-1)-3))/24+VALUE(MID(G138,0+(LEN(G138)-1)-1,2))/1440,-1),IF(AND((LEN(G138)-1)&gt;=1,(LEN(G138)-1)&lt;=2,ISNUMBER(VALUE(MID(G138,1,1))),IF((LEN(G138)-1)=2,ISNUMBER(VALUE(MID(G138,2,1))),TRUE),VALUE(MID(G138,1,(LEN(G138)-1)))&lt;24),VALUE(MID(G138,1,(LEN(G138)-1)))/24,-1)),-1)))</x:f>
      </x:c>
      <x:c r="J138" s="76" t="n">
        <x:f>IF(OR(E138="",E138="В"),0,IF(OR(E138=$B$42,E138=$B$43,E138=$B$44,E138=$B$45,E138=$B$46),INDEX($G$42:$G$46,MATCH(E138,$B$42:$B$46,0)),$D$7))</x:f>
        <x:v>0</x:v>
      </x:c>
      <x:c r="K138" s="77" t="n">
        <x:f>IF(OR(L138="",L138="Выходной"),0,IF(L138="Готово",ROUND(24*MOD(I138-H138,1)-J138/60,10),"Проверить"))</x:f>
        <x:v>0</x:v>
      </x:c>
      <x:c r="L138" s="78" t="str">
        <x:f>IF(E138="","",IF(E138="В","Выходной",IF(LEN(TRIM($B$32))=0,"Нет имени",IF(COUNTIFS($B$10:$B$33,$B$32)&gt;1,"Повтор имени",IF(OR(E138=$B$42,E138=$B$43,E138=$B$44,E138=$B$45,E138=$B$46),IF(INDEX($I$42:$I$46,MATCH(E138,$B$42:$B$46,0))="Готово","Готово","Проверьте смену"),IF(OR(IFERROR(SEARCH("-",E138),0)=0,IFERROR(SEARCH("-",E138,SEARCH("-",E138)+1),0)&gt;0),"Нет кода",IF(OR(H138&lt;0,I138&lt;0),"Неверное время",IF(H138=I138,"Начало равно концу",IF(NOT(ISNUMBER($D$7)),"Проверьте перерыв",IF(OR($D$7&lt;0,$D$7&lt;&gt;INT($D$7)),"Проверьте перерыв",IF($D$7&gt;=ROUND(MOD(I138-H138,1)*1440,8),"Перерыв не меньше смены","Готово")))))))))))</x:f>
      </x:c>
      <x:c r="M138" s="3"/>
    </x:row>
    <x:row r="139" ht="30" customHeight="1">
      <x:c r="A139" s="3"/>
      <x:c r="B139" s="73" t="str">
        <x:f>IF($B$32="","",$B$32)</x:f>
      </x:c>
      <x:c r="C139" s="74" t="n">
        <x:f>IF(J$8="","",J$8)</x:f>
        <x:v>46355</x:v>
      </x:c>
      <x:c r="D139" s="73" t="str">
        <x:f>IF(J32="","",J32)</x:f>
      </x:c>
      <x:c r="E139" s="73" t="str">
        <x:f>IFERROR(UPPER(CONCATENATE("",SUBSTITUTE(CONCATENATE("",SUBSTITUTE(CONCATENATE("",SUBSTITUTE(TRIM(CONCATENATE("",D139))," ","")),"–","-")),"—","-"))),CONCATENATE("",D139))</x:f>
      </x:c>
      <x:c r="F139" s="73" t="str">
        <x:f>IFERROR(LEFT(CONCATENATE("[",E139),SEARCH("-",E139)),"")</x:f>
      </x:c>
      <x:c r="G139" s="73" t="str">
        <x:f>IFERROR(MID(CONCATENATE(E139,"]"),SEARCH("-",E139)+1,32),"")</x:f>
      </x:c>
      <x:c r="H139" s="75" t="str">
        <x:f>IF(OR(E139="",E139="В"),"",IF(OR(E139=$B$42,E139=$B$43,E139=$B$44,E139=$B$45,E139=$B$46),INDEX($E$42:$E$46,MATCH(E139,$B$42:$B$46,0)),IFERROR(IF(ISNUMBER(SEARCH(":",F139)),IF(AND(OR((LEN(F139)-1)=4,(LEN(F139)-1)=5),MID(F139,1+(LEN(F139)-1)-2,1)=":",ISNUMBER(VALUE(MID(F139,2,1))),IF((LEN(F139)-1)=5,ISNUMBER(VALUE(MID(F139,3,1))),TRUE),ISNUMBER(VALUE(MID(F139,1+(LEN(F139)-1)-1,1))),ISNUMBER(VALUE(MID(F139,1+(LEN(F139)-1),1))),VALUE(MID(F139,2,(LEN(F139)-1)-3))&lt;24,VALUE(MID(F139,1+(LEN(F139)-1)-1,2))&lt;60),VALUE(MID(F139,2,(LEN(F139)-1)-3))/24+VALUE(MID(F139,1+(LEN(F139)-1)-1,2))/1440,-1),IF(AND((LEN(F139)-1)&gt;=1,(LEN(F139)-1)&lt;=2,ISNUMBER(VALUE(MID(F139,2,1))),IF((LEN(F139)-1)=2,ISNUMBER(VALUE(MID(F139,3,1))),TRUE),VALUE(MID(F139,2,(LEN(F139)-1)))&lt;24),VALUE(MID(F139,2,(LEN(F139)-1)))/24,-1)),-1)))</x:f>
      </x:c>
      <x:c r="I139" s="75" t="str">
        <x:f>IF(OR(E139="",E139="В"),"",IF(OR(E139=$B$42,E139=$B$43,E139=$B$44,E139=$B$45,E139=$B$46),INDEX($F$42:$F$46,MATCH(E139,$B$42:$B$46,0)),IFERROR(IF(ISNUMBER(SEARCH(":",G139)),IF(AND(OR((LEN(G139)-1)=4,(LEN(G139)-1)=5),MID(G139,0+(LEN(G139)-1)-2,1)=":",ISNUMBER(VALUE(MID(G139,1,1))),IF((LEN(G139)-1)=5,ISNUMBER(VALUE(MID(G139,2,1))),TRUE),ISNUMBER(VALUE(MID(G139,0+(LEN(G139)-1)-1,1))),ISNUMBER(VALUE(MID(G139,0+(LEN(G139)-1),1))),VALUE(MID(G139,1,(LEN(G139)-1)-3))&lt;24,VALUE(MID(G139,0+(LEN(G139)-1)-1,2))&lt;60),VALUE(MID(G139,1,(LEN(G139)-1)-3))/24+VALUE(MID(G139,0+(LEN(G139)-1)-1,2))/1440,-1),IF(AND((LEN(G139)-1)&gt;=1,(LEN(G139)-1)&lt;=2,ISNUMBER(VALUE(MID(G139,1,1))),IF((LEN(G139)-1)=2,ISNUMBER(VALUE(MID(G139,2,1))),TRUE),VALUE(MID(G139,1,(LEN(G139)-1)))&lt;24),VALUE(MID(G139,1,(LEN(G139)-1)))/24,-1)),-1)))</x:f>
      </x:c>
      <x:c r="J139" s="76" t="n">
        <x:f>IF(OR(E139="",E139="В"),0,IF(OR(E139=$B$42,E139=$B$43,E139=$B$44,E139=$B$45,E139=$B$46),INDEX($G$42:$G$46,MATCH(E139,$B$42:$B$46,0)),$D$7))</x:f>
        <x:v>0</x:v>
      </x:c>
      <x:c r="K139" s="77" t="n">
        <x:f>IF(OR(L139="",L139="Выходной"),0,IF(L139="Готово",ROUND(24*MOD(I139-H139,1)-J139/60,10),"Проверить"))</x:f>
        <x:v>0</x:v>
      </x:c>
      <x:c r="L139" s="78" t="str">
        <x:f>IF(E139="","",IF(E139="В","Выходной",IF(LEN(TRIM($B$32))=0,"Нет имени",IF(COUNTIFS($B$10:$B$33,$B$32)&gt;1,"Повтор имени",IF(OR(E139=$B$42,E139=$B$43,E139=$B$44,E139=$B$45,E139=$B$46),IF(INDEX($I$42:$I$46,MATCH(E139,$B$42:$B$46,0))="Готово","Готово","Проверьте смену"),IF(OR(IFERROR(SEARCH("-",E139),0)=0,IFERROR(SEARCH("-",E139,SEARCH("-",E139)+1),0)&gt;0),"Нет кода",IF(OR(H139&lt;0,I139&lt;0),"Неверное время",IF(H139=I139,"Начало равно концу",IF(NOT(ISNUMBER($D$7)),"Проверьте перерыв",IF(OR($D$7&lt;0,$D$7&lt;&gt;INT($D$7)),"Проверьте перерыв",IF($D$7&gt;=ROUND(MOD(I139-H139,1)*1440,8),"Перерыв не меньше смены","Готово")))))))))))</x:f>
      </x:c>
      <x:c r="M139" s="3"/>
    </x:row>
  </x:sheetData>
  <x:mergeCells>
    <x:mergeCell ref="B2:L2"/>
    <x:mergeCell ref="B3:L3"/>
    <x:mergeCell ref="B5:C5"/>
    <x:mergeCell ref="E5:F5"/>
    <x:mergeCell ref="G5:H5"/>
    <x:mergeCell ref="I5:L5"/>
    <x:mergeCell ref="B6:L6"/>
    <x:mergeCell ref="B7:C7"/>
    <x:mergeCell ref="E7:L7"/>
    <x:mergeCell ref="B8:B9"/>
    <x:mergeCell ref="C8:C9"/>
    <x:mergeCell ref="K8:K9"/>
    <x:mergeCell ref="L8:L9"/>
    <x:mergeCell ref="B10:B11"/>
    <x:mergeCell ref="C10:C11"/>
    <x:mergeCell ref="K10:K11"/>
    <x:mergeCell ref="L10:L11"/>
    <x:mergeCell ref="B12:B13"/>
    <x:mergeCell ref="C12:C13"/>
    <x:mergeCell ref="K12:K13"/>
    <x:mergeCell ref="L12:L13"/>
    <x:mergeCell ref="B14:B15"/>
    <x:mergeCell ref="C14:C15"/>
    <x:mergeCell ref="K14:K15"/>
    <x:mergeCell ref="L14:L15"/>
    <x:mergeCell ref="B16:B17"/>
    <x:mergeCell ref="C16:C17"/>
    <x:mergeCell ref="K16:K17"/>
    <x:mergeCell ref="L16:L17"/>
    <x:mergeCell ref="B18:B19"/>
    <x:mergeCell ref="C18:C19"/>
    <x:mergeCell ref="K18:K19"/>
    <x:mergeCell ref="L18:L19"/>
    <x:mergeCell ref="B20:B21"/>
    <x:mergeCell ref="C20:C21"/>
    <x:mergeCell ref="K20:K21"/>
    <x:mergeCell ref="L20:L21"/>
    <x:mergeCell ref="B22:B23"/>
    <x:mergeCell ref="C22:C23"/>
    <x:mergeCell ref="K22:K23"/>
    <x:mergeCell ref="L22:L23"/>
    <x:mergeCell ref="B24:B25"/>
    <x:mergeCell ref="C24:C25"/>
    <x:mergeCell ref="K24:K25"/>
    <x:mergeCell ref="L24:L25"/>
    <x:mergeCell ref="B26:B27"/>
    <x:mergeCell ref="C26:C27"/>
    <x:mergeCell ref="K26:K27"/>
    <x:mergeCell ref="L26:L27"/>
    <x:mergeCell ref="B28:B29"/>
    <x:mergeCell ref="C28:C29"/>
    <x:mergeCell ref="K28:K29"/>
    <x:mergeCell ref="L28:L29"/>
    <x:mergeCell ref="B30:B31"/>
    <x:mergeCell ref="C30:C31"/>
    <x:mergeCell ref="K30:K31"/>
    <x:mergeCell ref="L30:L31"/>
    <x:mergeCell ref="B32:B33"/>
    <x:mergeCell ref="C32:C33"/>
    <x:mergeCell ref="K32:K33"/>
    <x:mergeCell ref="L32:L33"/>
    <x:mergeCell ref="B35:C35"/>
    <x:mergeCell ref="B36:C36"/>
    <x:mergeCell ref="B40:L40"/>
    <x:mergeCell ref="C41:D41"/>
    <x:mergeCell ref="I41:L41"/>
    <x:mergeCell ref="C42:D42"/>
    <x:mergeCell ref="I42:L42"/>
    <x:mergeCell ref="C43:D43"/>
    <x:mergeCell ref="I43:L43"/>
    <x:mergeCell ref="C44:D44"/>
    <x:mergeCell ref="I44:L44"/>
    <x:mergeCell ref="C45:D45"/>
    <x:mergeCell ref="I45:L45"/>
    <x:mergeCell ref="C46:D46"/>
    <x:mergeCell ref="I46:L46"/>
    <x:mergeCell ref="B48:L48"/>
    <x:mergeCell ref="B49:L49"/>
    <x:mergeCell ref="B54:L54"/>
  </x:mergeCells>
  <x:conditionalFormatting sqref="B6:L6">
    <x:cfRule type="expression" dxfId="124" priority="1">
      <x:formula>NOT(IF(ISNUMBER($D$5),AND($D$5=INT($D$5),$D$5&gt;=36526,$D$5&lt;=73050,WEEKDAY($D$5,2)=1),FALSE))</x:formula>
    </x:cfRule>
  </x:conditionalFormatting>
  <x:conditionalFormatting sqref="D8:D9">
    <x:cfRule type="expression" dxfId="125" priority="2">
      <x:formula>IF(ISNUMBER(D$8),WEEKDAY(D$8,2)&gt;5,FALSE)</x:formula>
    </x:cfRule>
  </x:conditionalFormatting>
  <x:conditionalFormatting sqref="E8:E9">
    <x:cfRule type="expression" dxfId="126" priority="3">
      <x:formula>IF(ISNUMBER(E$8),WEEKDAY(E$8,2)&gt;5,FALSE)</x:formula>
    </x:cfRule>
  </x:conditionalFormatting>
  <x:conditionalFormatting sqref="F8:F9">
    <x:cfRule type="expression" dxfId="127" priority="4">
      <x:formula>IF(ISNUMBER(F$8),WEEKDAY(F$8,2)&gt;5,FALSE)</x:formula>
    </x:cfRule>
  </x:conditionalFormatting>
  <x:conditionalFormatting sqref="G8:G9">
    <x:cfRule type="expression" dxfId="128" priority="5">
      <x:formula>IF(ISNUMBER(G$8),WEEKDAY(G$8,2)&gt;5,FALSE)</x:formula>
    </x:cfRule>
  </x:conditionalFormatting>
  <x:conditionalFormatting sqref="H8:H9">
    <x:cfRule type="expression" dxfId="129" priority="6">
      <x:formula>IF(ISNUMBER(H$8),WEEKDAY(H$8,2)&gt;5,FALSE)</x:formula>
    </x:cfRule>
  </x:conditionalFormatting>
  <x:conditionalFormatting sqref="I8:I9">
    <x:cfRule type="expression" dxfId="130" priority="7">
      <x:formula>IF(ISNUMBER(I$8),WEEKDAY(I$8,2)&gt;5,FALSE)</x:formula>
    </x:cfRule>
  </x:conditionalFormatting>
  <x:conditionalFormatting sqref="J8:J9">
    <x:cfRule type="expression" dxfId="131" priority="8">
      <x:formula>IF(ISNUMBER(J$8),WEEKDAY(J$8,2)&gt;5,FALSE)</x:formula>
    </x:cfRule>
  </x:conditionalFormatting>
  <x:conditionalFormatting sqref="D10:D11">
    <x:cfRule type="expression" dxfId="132" priority="9">
      <x:formula>AND($L$56&lt;&gt;"",$L$56&lt;&gt;"Готово",$L$56&lt;&gt;"Выходной")</x:formula>
    </x:cfRule>
  </x:conditionalFormatting>
  <x:conditionalFormatting sqref="E10:E11">
    <x:cfRule type="expression" dxfId="133" priority="10">
      <x:formula>AND($L$57&lt;&gt;"",$L$57&lt;&gt;"Готово",$L$57&lt;&gt;"Выходной")</x:formula>
    </x:cfRule>
  </x:conditionalFormatting>
  <x:conditionalFormatting sqref="F10:F11">
    <x:cfRule type="expression" dxfId="134" priority="11">
      <x:formula>AND($L$58&lt;&gt;"",$L$58&lt;&gt;"Готово",$L$58&lt;&gt;"Выходной")</x:formula>
    </x:cfRule>
  </x:conditionalFormatting>
  <x:conditionalFormatting sqref="G10:G11">
    <x:cfRule type="expression" dxfId="135" priority="12">
      <x:formula>AND($L$59&lt;&gt;"",$L$59&lt;&gt;"Готово",$L$59&lt;&gt;"Выходной")</x:formula>
    </x:cfRule>
  </x:conditionalFormatting>
  <x:conditionalFormatting sqref="H10:H11">
    <x:cfRule type="expression" dxfId="136" priority="13">
      <x:formula>AND($L$60&lt;&gt;"",$L$60&lt;&gt;"Готово",$L$60&lt;&gt;"Выходной")</x:formula>
    </x:cfRule>
  </x:conditionalFormatting>
  <x:conditionalFormatting sqref="I10:I11">
    <x:cfRule type="expression" dxfId="137" priority="14">
      <x:formula>AND($L$61&lt;&gt;"",$L$61&lt;&gt;"Готово",$L$61&lt;&gt;"Выходной")</x:formula>
    </x:cfRule>
  </x:conditionalFormatting>
  <x:conditionalFormatting sqref="J10:J11">
    <x:cfRule type="expression" dxfId="138" priority="15">
      <x:formula>AND($L$62&lt;&gt;"",$L$62&lt;&gt;"Готово",$L$62&lt;&gt;"Выходной")</x:formula>
    </x:cfRule>
  </x:conditionalFormatting>
  <x:conditionalFormatting sqref="K10:L11">
    <x:cfRule type="containsText" dxfId="139" priority="16" operator="containsText" text="Проверить"/>
  </x:conditionalFormatting>
  <x:conditionalFormatting sqref="B10:B11">
    <x:cfRule type="expression" dxfId="140" priority="17">
      <x:formula>AND($B10&lt;&gt;"",COUNTIFS($B$10:$B$33,$B10)&gt;1)</x:formula>
    </x:cfRule>
  </x:conditionalFormatting>
  <x:conditionalFormatting sqref="D12:D13">
    <x:cfRule type="expression" dxfId="141" priority="18">
      <x:formula>AND($L$63&lt;&gt;"",$L$63&lt;&gt;"Готово",$L$63&lt;&gt;"Выходной")</x:formula>
    </x:cfRule>
  </x:conditionalFormatting>
  <x:conditionalFormatting sqref="E12:E13">
    <x:cfRule type="expression" dxfId="142" priority="19">
      <x:formula>AND($L$64&lt;&gt;"",$L$64&lt;&gt;"Готово",$L$64&lt;&gt;"Выходной")</x:formula>
    </x:cfRule>
  </x:conditionalFormatting>
  <x:conditionalFormatting sqref="F12:F13">
    <x:cfRule type="expression" dxfId="143" priority="20">
      <x:formula>AND($L$65&lt;&gt;"",$L$65&lt;&gt;"Готово",$L$65&lt;&gt;"Выходной")</x:formula>
    </x:cfRule>
  </x:conditionalFormatting>
  <x:conditionalFormatting sqref="G12:G13">
    <x:cfRule type="expression" dxfId="144" priority="21">
      <x:formula>AND($L$66&lt;&gt;"",$L$66&lt;&gt;"Готово",$L$66&lt;&gt;"Выходной")</x:formula>
    </x:cfRule>
  </x:conditionalFormatting>
  <x:conditionalFormatting sqref="H12:H13">
    <x:cfRule type="expression" dxfId="145" priority="22">
      <x:formula>AND($L$67&lt;&gt;"",$L$67&lt;&gt;"Готово",$L$67&lt;&gt;"Выходной")</x:formula>
    </x:cfRule>
  </x:conditionalFormatting>
  <x:conditionalFormatting sqref="I12:I13">
    <x:cfRule type="expression" dxfId="146" priority="23">
      <x:formula>AND($L$68&lt;&gt;"",$L$68&lt;&gt;"Готово",$L$68&lt;&gt;"Выходной")</x:formula>
    </x:cfRule>
  </x:conditionalFormatting>
  <x:conditionalFormatting sqref="J12:J13">
    <x:cfRule type="expression" dxfId="147" priority="24">
      <x:formula>AND($L$69&lt;&gt;"",$L$69&lt;&gt;"Готово",$L$69&lt;&gt;"Выходной")</x:formula>
    </x:cfRule>
  </x:conditionalFormatting>
  <x:conditionalFormatting sqref="K12:L13">
    <x:cfRule type="containsText" dxfId="148" priority="25" operator="containsText" text="Проверить"/>
  </x:conditionalFormatting>
  <x:conditionalFormatting sqref="B12:B13">
    <x:cfRule type="expression" dxfId="149" priority="26">
      <x:formula>AND($B12&lt;&gt;"",COUNTIFS($B$10:$B$33,$B12)&gt;1)</x:formula>
    </x:cfRule>
  </x:conditionalFormatting>
  <x:conditionalFormatting sqref="D14:D15">
    <x:cfRule type="expression" dxfId="150" priority="27">
      <x:formula>AND($L$70&lt;&gt;"",$L$70&lt;&gt;"Готово",$L$70&lt;&gt;"Выходной")</x:formula>
    </x:cfRule>
  </x:conditionalFormatting>
  <x:conditionalFormatting sqref="E14:E15">
    <x:cfRule type="expression" dxfId="151" priority="28">
      <x:formula>AND($L$71&lt;&gt;"",$L$71&lt;&gt;"Готово",$L$71&lt;&gt;"Выходной")</x:formula>
    </x:cfRule>
  </x:conditionalFormatting>
  <x:conditionalFormatting sqref="F14:F15">
    <x:cfRule type="expression" dxfId="152" priority="29">
      <x:formula>AND($L$72&lt;&gt;"",$L$72&lt;&gt;"Готово",$L$72&lt;&gt;"Выходной")</x:formula>
    </x:cfRule>
  </x:conditionalFormatting>
  <x:conditionalFormatting sqref="G14:G15">
    <x:cfRule type="expression" dxfId="153" priority="30">
      <x:formula>AND($L$73&lt;&gt;"",$L$73&lt;&gt;"Готово",$L$73&lt;&gt;"Выходной")</x:formula>
    </x:cfRule>
  </x:conditionalFormatting>
  <x:conditionalFormatting sqref="H14:H15">
    <x:cfRule type="expression" dxfId="154" priority="31">
      <x:formula>AND($L$74&lt;&gt;"",$L$74&lt;&gt;"Готово",$L$74&lt;&gt;"Выходной")</x:formula>
    </x:cfRule>
  </x:conditionalFormatting>
  <x:conditionalFormatting sqref="I14:I15">
    <x:cfRule type="expression" dxfId="155" priority="32">
      <x:formula>AND($L$75&lt;&gt;"",$L$75&lt;&gt;"Готово",$L$75&lt;&gt;"Выходной")</x:formula>
    </x:cfRule>
  </x:conditionalFormatting>
  <x:conditionalFormatting sqref="J14:J15">
    <x:cfRule type="expression" dxfId="156" priority="33">
      <x:formula>AND($L$76&lt;&gt;"",$L$76&lt;&gt;"Готово",$L$76&lt;&gt;"Выходной")</x:formula>
    </x:cfRule>
  </x:conditionalFormatting>
  <x:conditionalFormatting sqref="K14:L15">
    <x:cfRule type="containsText" dxfId="157" priority="34" operator="containsText" text="Проверить"/>
  </x:conditionalFormatting>
  <x:conditionalFormatting sqref="B14:B15">
    <x:cfRule type="expression" dxfId="158" priority="35">
      <x:formula>AND($B14&lt;&gt;"",COUNTIFS($B$10:$B$33,$B14)&gt;1)</x:formula>
    </x:cfRule>
  </x:conditionalFormatting>
  <x:conditionalFormatting sqref="D16:D17">
    <x:cfRule type="expression" dxfId="159" priority="36">
      <x:formula>AND($L$77&lt;&gt;"",$L$77&lt;&gt;"Готово",$L$77&lt;&gt;"Выходной")</x:formula>
    </x:cfRule>
  </x:conditionalFormatting>
  <x:conditionalFormatting sqref="E16:E17">
    <x:cfRule type="expression" dxfId="160" priority="37">
      <x:formula>AND($L$78&lt;&gt;"",$L$78&lt;&gt;"Готово",$L$78&lt;&gt;"Выходной")</x:formula>
    </x:cfRule>
  </x:conditionalFormatting>
  <x:conditionalFormatting sqref="F16:F17">
    <x:cfRule type="expression" dxfId="161" priority="38">
      <x:formula>AND($L$79&lt;&gt;"",$L$79&lt;&gt;"Готово",$L$79&lt;&gt;"Выходной")</x:formula>
    </x:cfRule>
  </x:conditionalFormatting>
  <x:conditionalFormatting sqref="G16:G17">
    <x:cfRule type="expression" dxfId="162" priority="39">
      <x:formula>AND($L$80&lt;&gt;"",$L$80&lt;&gt;"Готово",$L$80&lt;&gt;"Выходной")</x:formula>
    </x:cfRule>
  </x:conditionalFormatting>
  <x:conditionalFormatting sqref="H16:H17">
    <x:cfRule type="expression" dxfId="163" priority="40">
      <x:formula>AND($L$81&lt;&gt;"",$L$81&lt;&gt;"Готово",$L$81&lt;&gt;"Выходной")</x:formula>
    </x:cfRule>
  </x:conditionalFormatting>
  <x:conditionalFormatting sqref="I16:I17">
    <x:cfRule type="expression" dxfId="164" priority="41">
      <x:formula>AND($L$82&lt;&gt;"",$L$82&lt;&gt;"Готово",$L$82&lt;&gt;"Выходной")</x:formula>
    </x:cfRule>
  </x:conditionalFormatting>
  <x:conditionalFormatting sqref="J16:J17">
    <x:cfRule type="expression" dxfId="165" priority="42">
      <x:formula>AND($L$83&lt;&gt;"",$L$83&lt;&gt;"Готово",$L$83&lt;&gt;"Выходной")</x:formula>
    </x:cfRule>
  </x:conditionalFormatting>
  <x:conditionalFormatting sqref="K16:L17">
    <x:cfRule type="containsText" dxfId="166" priority="43" operator="containsText" text="Проверить"/>
  </x:conditionalFormatting>
  <x:conditionalFormatting sqref="B16:B17">
    <x:cfRule type="expression" dxfId="167" priority="44">
      <x:formula>AND($B16&lt;&gt;"",COUNTIFS($B$10:$B$33,$B16)&gt;1)</x:formula>
    </x:cfRule>
  </x:conditionalFormatting>
  <x:conditionalFormatting sqref="D18:D19">
    <x:cfRule type="expression" dxfId="168" priority="45">
      <x:formula>AND($L$84&lt;&gt;"",$L$84&lt;&gt;"Готово",$L$84&lt;&gt;"Выходной")</x:formula>
    </x:cfRule>
  </x:conditionalFormatting>
  <x:conditionalFormatting sqref="E18:E19">
    <x:cfRule type="expression" dxfId="169" priority="46">
      <x:formula>AND($L$85&lt;&gt;"",$L$85&lt;&gt;"Готово",$L$85&lt;&gt;"Выходной")</x:formula>
    </x:cfRule>
  </x:conditionalFormatting>
  <x:conditionalFormatting sqref="F18:F19">
    <x:cfRule type="expression" dxfId="170" priority="47">
      <x:formula>AND($L$86&lt;&gt;"",$L$86&lt;&gt;"Готово",$L$86&lt;&gt;"Выходной")</x:formula>
    </x:cfRule>
  </x:conditionalFormatting>
  <x:conditionalFormatting sqref="G18:G19">
    <x:cfRule type="expression" dxfId="171" priority="48">
      <x:formula>AND($L$87&lt;&gt;"",$L$87&lt;&gt;"Готово",$L$87&lt;&gt;"Выходной")</x:formula>
    </x:cfRule>
  </x:conditionalFormatting>
  <x:conditionalFormatting sqref="H18:H19">
    <x:cfRule type="expression" dxfId="172" priority="49">
      <x:formula>AND($L$88&lt;&gt;"",$L$88&lt;&gt;"Готово",$L$88&lt;&gt;"Выходной")</x:formula>
    </x:cfRule>
  </x:conditionalFormatting>
  <x:conditionalFormatting sqref="I18:I19">
    <x:cfRule type="expression" dxfId="173" priority="50">
      <x:formula>AND($L$89&lt;&gt;"",$L$89&lt;&gt;"Готово",$L$89&lt;&gt;"Выходной")</x:formula>
    </x:cfRule>
  </x:conditionalFormatting>
  <x:conditionalFormatting sqref="J18:J19">
    <x:cfRule type="expression" dxfId="174" priority="51">
      <x:formula>AND($L$90&lt;&gt;"",$L$90&lt;&gt;"Готово",$L$90&lt;&gt;"Выходной")</x:formula>
    </x:cfRule>
  </x:conditionalFormatting>
  <x:conditionalFormatting sqref="K18:L19">
    <x:cfRule type="containsText" dxfId="175" priority="52" operator="containsText" text="Проверить"/>
  </x:conditionalFormatting>
  <x:conditionalFormatting sqref="B18:B19">
    <x:cfRule type="expression" dxfId="176" priority="53">
      <x:formula>AND($B18&lt;&gt;"",COUNTIFS($B$10:$B$33,$B18)&gt;1)</x:formula>
    </x:cfRule>
  </x:conditionalFormatting>
  <x:conditionalFormatting sqref="D20:D21">
    <x:cfRule type="expression" dxfId="177" priority="54">
      <x:formula>AND($L$91&lt;&gt;"",$L$91&lt;&gt;"Готово",$L$91&lt;&gt;"Выходной")</x:formula>
    </x:cfRule>
  </x:conditionalFormatting>
  <x:conditionalFormatting sqref="E20:E21">
    <x:cfRule type="expression" dxfId="178" priority="55">
      <x:formula>AND($L$92&lt;&gt;"",$L$92&lt;&gt;"Готово",$L$92&lt;&gt;"Выходной")</x:formula>
    </x:cfRule>
  </x:conditionalFormatting>
  <x:conditionalFormatting sqref="F20:F21">
    <x:cfRule type="expression" dxfId="179" priority="56">
      <x:formula>AND($L$93&lt;&gt;"",$L$93&lt;&gt;"Готово",$L$93&lt;&gt;"Выходной")</x:formula>
    </x:cfRule>
  </x:conditionalFormatting>
  <x:conditionalFormatting sqref="G20:G21">
    <x:cfRule type="expression" dxfId="180" priority="57">
      <x:formula>AND($L$94&lt;&gt;"",$L$94&lt;&gt;"Готово",$L$94&lt;&gt;"Выходной")</x:formula>
    </x:cfRule>
  </x:conditionalFormatting>
  <x:conditionalFormatting sqref="H20:H21">
    <x:cfRule type="expression" dxfId="181" priority="58">
      <x:formula>AND($L$95&lt;&gt;"",$L$95&lt;&gt;"Готово",$L$95&lt;&gt;"Выходной")</x:formula>
    </x:cfRule>
  </x:conditionalFormatting>
  <x:conditionalFormatting sqref="I20:I21">
    <x:cfRule type="expression" dxfId="182" priority="59">
      <x:formula>AND($L$96&lt;&gt;"",$L$96&lt;&gt;"Готово",$L$96&lt;&gt;"Выходной")</x:formula>
    </x:cfRule>
  </x:conditionalFormatting>
  <x:conditionalFormatting sqref="J20:J21">
    <x:cfRule type="expression" dxfId="183" priority="60">
      <x:formula>AND($L$97&lt;&gt;"",$L$97&lt;&gt;"Готово",$L$97&lt;&gt;"Выходной")</x:formula>
    </x:cfRule>
  </x:conditionalFormatting>
  <x:conditionalFormatting sqref="K20:L21">
    <x:cfRule type="containsText" dxfId="184" priority="61" operator="containsText" text="Проверить"/>
  </x:conditionalFormatting>
  <x:conditionalFormatting sqref="B20:B21">
    <x:cfRule type="expression" dxfId="185" priority="62">
      <x:formula>AND($B20&lt;&gt;"",COUNTIFS($B$10:$B$33,$B20)&gt;1)</x:formula>
    </x:cfRule>
  </x:conditionalFormatting>
  <x:conditionalFormatting sqref="D22:D23">
    <x:cfRule type="expression" dxfId="186" priority="63">
      <x:formula>AND($L$98&lt;&gt;"",$L$98&lt;&gt;"Готово",$L$98&lt;&gt;"Выходной")</x:formula>
    </x:cfRule>
  </x:conditionalFormatting>
  <x:conditionalFormatting sqref="E22:E23">
    <x:cfRule type="expression" dxfId="187" priority="64">
      <x:formula>AND($L$99&lt;&gt;"",$L$99&lt;&gt;"Готово",$L$99&lt;&gt;"Выходной")</x:formula>
    </x:cfRule>
  </x:conditionalFormatting>
  <x:conditionalFormatting sqref="F22:F23">
    <x:cfRule type="expression" dxfId="188" priority="65">
      <x:formula>AND($L$100&lt;&gt;"",$L$100&lt;&gt;"Готово",$L$100&lt;&gt;"Выходной")</x:formula>
    </x:cfRule>
  </x:conditionalFormatting>
  <x:conditionalFormatting sqref="G22:G23">
    <x:cfRule type="expression" dxfId="189" priority="66">
      <x:formula>AND($L$101&lt;&gt;"",$L$101&lt;&gt;"Готово",$L$101&lt;&gt;"Выходной")</x:formula>
    </x:cfRule>
  </x:conditionalFormatting>
  <x:conditionalFormatting sqref="H22:H23">
    <x:cfRule type="expression" dxfId="190" priority="67">
      <x:formula>AND($L$102&lt;&gt;"",$L$102&lt;&gt;"Готово",$L$102&lt;&gt;"Выходной")</x:formula>
    </x:cfRule>
  </x:conditionalFormatting>
  <x:conditionalFormatting sqref="I22:I23">
    <x:cfRule type="expression" dxfId="191" priority="68">
      <x:formula>AND($L$103&lt;&gt;"",$L$103&lt;&gt;"Готово",$L$103&lt;&gt;"Выходной")</x:formula>
    </x:cfRule>
  </x:conditionalFormatting>
  <x:conditionalFormatting sqref="J22:J23">
    <x:cfRule type="expression" dxfId="192" priority="69">
      <x:formula>AND($L$104&lt;&gt;"",$L$104&lt;&gt;"Готово",$L$104&lt;&gt;"Выходной")</x:formula>
    </x:cfRule>
  </x:conditionalFormatting>
  <x:conditionalFormatting sqref="K22:L23">
    <x:cfRule type="containsText" dxfId="193" priority="70" operator="containsText" text="Проверить"/>
  </x:conditionalFormatting>
  <x:conditionalFormatting sqref="B22:B23">
    <x:cfRule type="expression" dxfId="194" priority="71">
      <x:formula>AND($B22&lt;&gt;"",COUNTIFS($B$10:$B$33,$B22)&gt;1)</x:formula>
    </x:cfRule>
  </x:conditionalFormatting>
  <x:conditionalFormatting sqref="D24:D25">
    <x:cfRule type="expression" dxfId="195" priority="72">
      <x:formula>AND($L$105&lt;&gt;"",$L$105&lt;&gt;"Готово",$L$105&lt;&gt;"Выходной")</x:formula>
    </x:cfRule>
  </x:conditionalFormatting>
  <x:conditionalFormatting sqref="E24:E25">
    <x:cfRule type="expression" dxfId="196" priority="73">
      <x:formula>AND($L$106&lt;&gt;"",$L$106&lt;&gt;"Готово",$L$106&lt;&gt;"Выходной")</x:formula>
    </x:cfRule>
  </x:conditionalFormatting>
  <x:conditionalFormatting sqref="F24:F25">
    <x:cfRule type="expression" dxfId="197" priority="74">
      <x:formula>AND($L$107&lt;&gt;"",$L$107&lt;&gt;"Готово",$L$107&lt;&gt;"Выходной")</x:formula>
    </x:cfRule>
  </x:conditionalFormatting>
  <x:conditionalFormatting sqref="G24:G25">
    <x:cfRule type="expression" dxfId="198" priority="75">
      <x:formula>AND($L$108&lt;&gt;"",$L$108&lt;&gt;"Готово",$L$108&lt;&gt;"Выходной")</x:formula>
    </x:cfRule>
  </x:conditionalFormatting>
  <x:conditionalFormatting sqref="H24:H25">
    <x:cfRule type="expression" dxfId="199" priority="76">
      <x:formula>AND($L$109&lt;&gt;"",$L$109&lt;&gt;"Готово",$L$109&lt;&gt;"Выходной")</x:formula>
    </x:cfRule>
  </x:conditionalFormatting>
  <x:conditionalFormatting sqref="I24:I25">
    <x:cfRule type="expression" dxfId="200" priority="77">
      <x:formula>AND($L$110&lt;&gt;"",$L$110&lt;&gt;"Готово",$L$110&lt;&gt;"Выходной")</x:formula>
    </x:cfRule>
  </x:conditionalFormatting>
  <x:conditionalFormatting sqref="J24:J25">
    <x:cfRule type="expression" dxfId="201" priority="78">
      <x:formula>AND($L$111&lt;&gt;"",$L$111&lt;&gt;"Готово",$L$111&lt;&gt;"Выходной")</x:formula>
    </x:cfRule>
  </x:conditionalFormatting>
  <x:conditionalFormatting sqref="K24:L25">
    <x:cfRule type="containsText" dxfId="202" priority="79" operator="containsText" text="Проверить"/>
  </x:conditionalFormatting>
  <x:conditionalFormatting sqref="B24:B25">
    <x:cfRule type="expression" dxfId="203" priority="80">
      <x:formula>AND($B24&lt;&gt;"",COUNTIFS($B$10:$B$33,$B24)&gt;1)</x:formula>
    </x:cfRule>
  </x:conditionalFormatting>
  <x:conditionalFormatting sqref="D26:D27">
    <x:cfRule type="expression" dxfId="204" priority="81">
      <x:formula>AND($L$112&lt;&gt;"",$L$112&lt;&gt;"Готово",$L$112&lt;&gt;"Выходной")</x:formula>
    </x:cfRule>
  </x:conditionalFormatting>
  <x:conditionalFormatting sqref="E26:E27">
    <x:cfRule type="expression" dxfId="205" priority="82">
      <x:formula>AND($L$113&lt;&gt;"",$L$113&lt;&gt;"Готово",$L$113&lt;&gt;"Выходной")</x:formula>
    </x:cfRule>
  </x:conditionalFormatting>
  <x:conditionalFormatting sqref="F26:F27">
    <x:cfRule type="expression" dxfId="206" priority="83">
      <x:formula>AND($L$114&lt;&gt;"",$L$114&lt;&gt;"Готово",$L$114&lt;&gt;"Выходной")</x:formula>
    </x:cfRule>
  </x:conditionalFormatting>
  <x:conditionalFormatting sqref="G26:G27">
    <x:cfRule type="expression" dxfId="207" priority="84">
      <x:formula>AND($L$115&lt;&gt;"",$L$115&lt;&gt;"Готово",$L$115&lt;&gt;"Выходной")</x:formula>
    </x:cfRule>
  </x:conditionalFormatting>
  <x:conditionalFormatting sqref="H26:H27">
    <x:cfRule type="expression" dxfId="208" priority="85">
      <x:formula>AND($L$116&lt;&gt;"",$L$116&lt;&gt;"Готово",$L$116&lt;&gt;"Выходной")</x:formula>
    </x:cfRule>
  </x:conditionalFormatting>
  <x:conditionalFormatting sqref="I26:I27">
    <x:cfRule type="expression" dxfId="209" priority="86">
      <x:formula>AND($L$117&lt;&gt;"",$L$117&lt;&gt;"Готово",$L$117&lt;&gt;"Выходной")</x:formula>
    </x:cfRule>
  </x:conditionalFormatting>
  <x:conditionalFormatting sqref="J26:J27">
    <x:cfRule type="expression" dxfId="210" priority="87">
      <x:formula>AND($L$118&lt;&gt;"",$L$118&lt;&gt;"Готово",$L$118&lt;&gt;"Выходной")</x:formula>
    </x:cfRule>
  </x:conditionalFormatting>
  <x:conditionalFormatting sqref="K26:L27">
    <x:cfRule type="containsText" dxfId="211" priority="88" operator="containsText" text="Проверить"/>
  </x:conditionalFormatting>
  <x:conditionalFormatting sqref="B26:B27">
    <x:cfRule type="expression" dxfId="212" priority="89">
      <x:formula>AND($B26&lt;&gt;"",COUNTIFS($B$10:$B$33,$B26)&gt;1)</x:formula>
    </x:cfRule>
  </x:conditionalFormatting>
  <x:conditionalFormatting sqref="D28:D29">
    <x:cfRule type="expression" dxfId="213" priority="90">
      <x:formula>AND($L$119&lt;&gt;"",$L$119&lt;&gt;"Готово",$L$119&lt;&gt;"Выходной")</x:formula>
    </x:cfRule>
  </x:conditionalFormatting>
  <x:conditionalFormatting sqref="E28:E29">
    <x:cfRule type="expression" dxfId="214" priority="91">
      <x:formula>AND($L$120&lt;&gt;"",$L$120&lt;&gt;"Готово",$L$120&lt;&gt;"Выходной")</x:formula>
    </x:cfRule>
  </x:conditionalFormatting>
  <x:conditionalFormatting sqref="F28:F29">
    <x:cfRule type="expression" dxfId="215" priority="92">
      <x:formula>AND($L$121&lt;&gt;"",$L$121&lt;&gt;"Готово",$L$121&lt;&gt;"Выходной")</x:formula>
    </x:cfRule>
  </x:conditionalFormatting>
  <x:conditionalFormatting sqref="G28:G29">
    <x:cfRule type="expression" dxfId="216" priority="93">
      <x:formula>AND($L$122&lt;&gt;"",$L$122&lt;&gt;"Готово",$L$122&lt;&gt;"Выходной")</x:formula>
    </x:cfRule>
  </x:conditionalFormatting>
  <x:conditionalFormatting sqref="H28:H29">
    <x:cfRule type="expression" dxfId="217" priority="94">
      <x:formula>AND($L$123&lt;&gt;"",$L$123&lt;&gt;"Готово",$L$123&lt;&gt;"Выходной")</x:formula>
    </x:cfRule>
  </x:conditionalFormatting>
  <x:conditionalFormatting sqref="I28:I29">
    <x:cfRule type="expression" dxfId="218" priority="95">
      <x:formula>AND($L$124&lt;&gt;"",$L$124&lt;&gt;"Готово",$L$124&lt;&gt;"Выходной")</x:formula>
    </x:cfRule>
  </x:conditionalFormatting>
  <x:conditionalFormatting sqref="J28:J29">
    <x:cfRule type="expression" dxfId="219" priority="96">
      <x:formula>AND($L$125&lt;&gt;"",$L$125&lt;&gt;"Готово",$L$125&lt;&gt;"Выходной")</x:formula>
    </x:cfRule>
  </x:conditionalFormatting>
  <x:conditionalFormatting sqref="K28:L29">
    <x:cfRule type="containsText" dxfId="220" priority="97" operator="containsText" text="Проверить"/>
  </x:conditionalFormatting>
  <x:conditionalFormatting sqref="B28:B29">
    <x:cfRule type="expression" dxfId="221" priority="98">
      <x:formula>AND($B28&lt;&gt;"",COUNTIFS($B$10:$B$33,$B28)&gt;1)</x:formula>
    </x:cfRule>
  </x:conditionalFormatting>
  <x:conditionalFormatting sqref="D30:D31">
    <x:cfRule type="expression" dxfId="222" priority="99">
      <x:formula>AND($L$126&lt;&gt;"",$L$126&lt;&gt;"Готово",$L$126&lt;&gt;"Выходной")</x:formula>
    </x:cfRule>
  </x:conditionalFormatting>
  <x:conditionalFormatting sqref="E30:E31">
    <x:cfRule type="expression" dxfId="223" priority="100">
      <x:formula>AND($L$127&lt;&gt;"",$L$127&lt;&gt;"Готово",$L$127&lt;&gt;"Выходной")</x:formula>
    </x:cfRule>
  </x:conditionalFormatting>
  <x:conditionalFormatting sqref="F30:F31">
    <x:cfRule type="expression" dxfId="224" priority="101">
      <x:formula>AND($L$128&lt;&gt;"",$L$128&lt;&gt;"Готово",$L$128&lt;&gt;"Выходной")</x:formula>
    </x:cfRule>
  </x:conditionalFormatting>
  <x:conditionalFormatting sqref="G30:G31">
    <x:cfRule type="expression" dxfId="225" priority="102">
      <x:formula>AND($L$129&lt;&gt;"",$L$129&lt;&gt;"Готово",$L$129&lt;&gt;"Выходной")</x:formula>
    </x:cfRule>
  </x:conditionalFormatting>
  <x:conditionalFormatting sqref="H30:H31">
    <x:cfRule type="expression" dxfId="226" priority="103">
      <x:formula>AND($L$130&lt;&gt;"",$L$130&lt;&gt;"Готово",$L$130&lt;&gt;"Выходной")</x:formula>
    </x:cfRule>
  </x:conditionalFormatting>
  <x:conditionalFormatting sqref="I30:I31">
    <x:cfRule type="expression" dxfId="227" priority="104">
      <x:formula>AND($L$131&lt;&gt;"",$L$131&lt;&gt;"Готово",$L$131&lt;&gt;"Выходной")</x:formula>
    </x:cfRule>
  </x:conditionalFormatting>
  <x:conditionalFormatting sqref="J30:J31">
    <x:cfRule type="expression" dxfId="228" priority="105">
      <x:formula>AND($L$132&lt;&gt;"",$L$132&lt;&gt;"Готово",$L$132&lt;&gt;"Выходной")</x:formula>
    </x:cfRule>
  </x:conditionalFormatting>
  <x:conditionalFormatting sqref="K30:L31">
    <x:cfRule type="containsText" dxfId="229" priority="106" operator="containsText" text="Проверить"/>
  </x:conditionalFormatting>
  <x:conditionalFormatting sqref="B30:B31">
    <x:cfRule type="expression" dxfId="230" priority="107">
      <x:formula>AND($B30&lt;&gt;"",COUNTIFS($B$10:$B$33,$B30)&gt;1)</x:formula>
    </x:cfRule>
  </x:conditionalFormatting>
  <x:conditionalFormatting sqref="D32:D33">
    <x:cfRule type="expression" dxfId="231" priority="108">
      <x:formula>AND($L$133&lt;&gt;"",$L$133&lt;&gt;"Готово",$L$133&lt;&gt;"Выходной")</x:formula>
    </x:cfRule>
  </x:conditionalFormatting>
  <x:conditionalFormatting sqref="E32:E33">
    <x:cfRule type="expression" dxfId="232" priority="109">
      <x:formula>AND($L$134&lt;&gt;"",$L$134&lt;&gt;"Готово",$L$134&lt;&gt;"Выходной")</x:formula>
    </x:cfRule>
  </x:conditionalFormatting>
  <x:conditionalFormatting sqref="F32:F33">
    <x:cfRule type="expression" dxfId="233" priority="110">
      <x:formula>AND($L$135&lt;&gt;"",$L$135&lt;&gt;"Готово",$L$135&lt;&gt;"Выходной")</x:formula>
    </x:cfRule>
  </x:conditionalFormatting>
  <x:conditionalFormatting sqref="G32:G33">
    <x:cfRule type="expression" dxfId="234" priority="111">
      <x:formula>AND($L$136&lt;&gt;"",$L$136&lt;&gt;"Готово",$L$136&lt;&gt;"Выходной")</x:formula>
    </x:cfRule>
  </x:conditionalFormatting>
  <x:conditionalFormatting sqref="H32:H33">
    <x:cfRule type="expression" dxfId="235" priority="112">
      <x:formula>AND($L$137&lt;&gt;"",$L$137&lt;&gt;"Готово",$L$137&lt;&gt;"Выходной")</x:formula>
    </x:cfRule>
  </x:conditionalFormatting>
  <x:conditionalFormatting sqref="I32:I33">
    <x:cfRule type="expression" dxfId="236" priority="113">
      <x:formula>AND($L$138&lt;&gt;"",$L$138&lt;&gt;"Готово",$L$138&lt;&gt;"Выходной")</x:formula>
    </x:cfRule>
  </x:conditionalFormatting>
  <x:conditionalFormatting sqref="J32:J33">
    <x:cfRule type="expression" dxfId="237" priority="114">
      <x:formula>AND($L$139&lt;&gt;"",$L$139&lt;&gt;"Готово",$L$139&lt;&gt;"Выходной")</x:formula>
    </x:cfRule>
  </x:conditionalFormatting>
  <x:conditionalFormatting sqref="K32:L33">
    <x:cfRule type="containsText" dxfId="238" priority="115" operator="containsText" text="Проверить"/>
  </x:conditionalFormatting>
  <x:conditionalFormatting sqref="B32:B33">
    <x:cfRule type="expression" dxfId="239" priority="116">
      <x:formula>AND($B32&lt;&gt;"",COUNTIFS($B$10:$B$33,$B32)&gt;1)</x:formula>
    </x:cfRule>
  </x:conditionalFormatting>
  <x:conditionalFormatting sqref="D10:D33">
    <x:cfRule type="expression" dxfId="240" priority="117">
      <x:formula>IF(ISNUMBER(D$8),WEEKDAY(D$8,2)&gt;5,FALSE)</x:formula>
    </x:cfRule>
  </x:conditionalFormatting>
  <x:conditionalFormatting sqref="E10:E33">
    <x:cfRule type="expression" dxfId="241" priority="118">
      <x:formula>IF(ISNUMBER(E$8),WEEKDAY(E$8,2)&gt;5,FALSE)</x:formula>
    </x:cfRule>
  </x:conditionalFormatting>
  <x:conditionalFormatting sqref="F10:F33">
    <x:cfRule type="expression" dxfId="242" priority="119">
      <x:formula>IF(ISNUMBER(F$8),WEEKDAY(F$8,2)&gt;5,FALSE)</x:formula>
    </x:cfRule>
  </x:conditionalFormatting>
  <x:conditionalFormatting sqref="G10:G33">
    <x:cfRule type="expression" dxfId="243" priority="120">
      <x:formula>IF(ISNUMBER(G$8),WEEKDAY(G$8,2)&gt;5,FALSE)</x:formula>
    </x:cfRule>
  </x:conditionalFormatting>
  <x:conditionalFormatting sqref="H10:H33">
    <x:cfRule type="expression" dxfId="244" priority="121">
      <x:formula>IF(ISNUMBER(H$8),WEEKDAY(H$8,2)&gt;5,FALSE)</x:formula>
    </x:cfRule>
  </x:conditionalFormatting>
  <x:conditionalFormatting sqref="I10:I33">
    <x:cfRule type="expression" dxfId="245" priority="122">
      <x:formula>IF(ISNUMBER(I$8),WEEKDAY(I$8,2)&gt;5,FALSE)</x:formula>
    </x:cfRule>
  </x:conditionalFormatting>
  <x:conditionalFormatting sqref="J10:J33">
    <x:cfRule type="expression" dxfId="246" priority="123">
      <x:formula>IF(ISNUMBER(J$8),WEEKDAY(J$8,2)&gt;5,FALSE)</x:formula>
    </x:cfRule>
  </x:conditionalFormatting>
  <x:conditionalFormatting sqref="D35:K36">
    <x:cfRule type="containsText" dxfId="247" priority="124" operator="containsText" text="Проверить"/>
  </x:conditionalFormatting>
  <x:dataValidations count="4">
    <x:dataValidation type="whole" operator="between" sqref="D5">
      <x:formula1>36526</x:formula1>
      <x:formula2>73050</x:formula2>
    </x:dataValidation>
    <x:dataValidation type="whole" operator="between" sqref="D7">
      <x:formula1>0</x:formula1>
      <x:formula2>1439</x:formula2>
    </x:dataValidation>
    <x:dataValidation type="decimal" operator="between" sqref="E42:F46">
      <x:formula1>0</x:formula1>
      <x:formula2>0.99999999</x:formula2>
    </x:dataValidation>
    <x:dataValidation type="whole" operator="between" sqref="G42:G46">
      <x:formula1>0</x:formula1>
      <x:formula2>1439</x:formula2>
    </x:dataValidation>
  </x:dataValidations>
  <x:pageMargins left="0.7" right="0.7" top="0.75" bottom="0.75" header="0.3" footer="0.3"/>
  <x:drawing xmlns:r="http://schemas.openxmlformats.org/officeDocument/2006/relationships" r:id="R8f112af46dfd425f"/>
</x:worksheet>
</file>

<file path=xl/worksheets/sheet3.xml><?xml version="1.0" encoding="utf-8"?>
<x:worksheet xmlns:x="http://schemas.openxmlformats.org/spreadsheetml/2006/main">
  <x:sheetPr>
    <x:tabColor rgb="FFC9C5BD"/>
  </x:sheetPr>
  <x:sheetViews>
    <x:sheetView showGridLines="0" workbookViewId="0"/>
  </x:sheetViews>
  <x:sheetFormatPr defaultRowHeight="15"/>
  <x:cols>
    <x:col min="1" max="1" width="2.4000000953674316" hidden="0" customWidth="1"/>
    <x:col min="13" max="13" width="2.4000000953674316" hidden="0" customWidth="1"/>
    <x:col min="2" max="2" width="23" hidden="0" customWidth="1"/>
    <x:col min="3" max="3" width="16" hidden="0" customWidth="1"/>
    <x:col min="4" max="4" width="13.5" hidden="0" customWidth="1"/>
    <x:col min="5" max="5" width="13.5" hidden="0" customWidth="1"/>
    <x:col min="6" max="6" width="13.5" hidden="0" customWidth="1"/>
    <x:col min="7" max="7" width="13.5" hidden="0" customWidth="1"/>
    <x:col min="8" max="8" width="13.5" hidden="0" customWidth="1"/>
    <x:col min="9" max="9" width="13.5" hidden="0" customWidth="1"/>
    <x:col min="10" max="10" width="13.5" hidden="0" customWidth="1"/>
    <x:col min="11" max="11" width="12" hidden="0" customWidth="1"/>
    <x:col min="12" max="12" width="10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8" customHeight="1">
      <x:c r="A2" s="4"/>
      <x:c r="B2" s="5" t="str">
        <x:v>Как пользоваться графиком</x:v>
      </x:c>
      <x:c r="C2" s="5" t="str">
        <x:v>Как пользоваться графиком</x:v>
      </x:c>
      <x:c r="D2" s="5" t="str">
        <x:v>Как пользоваться графиком</x:v>
      </x:c>
      <x:c r="E2" s="5" t="str">
        <x:v>Как пользоваться графиком</x:v>
      </x:c>
      <x:c r="F2" s="5" t="str">
        <x:v>Как пользоваться графиком</x:v>
      </x:c>
      <x:c r="G2" s="5" t="str">
        <x:v>Как пользоваться графиком</x:v>
      </x:c>
      <x:c r="H2" s="5" t="str">
        <x:v>Как пользоваться графиком</x:v>
      </x:c>
      <x:c r="I2" s="5" t="str">
        <x:v>Как пользоваться графиком</x:v>
      </x:c>
      <x:c r="J2" s="5" t="str">
        <x:v>Как пользоваться графиком</x:v>
      </x:c>
      <x:c r="K2" s="5" t="str">
        <x:v>Как пользоваться графиком</x:v>
      </x:c>
      <x:c r="L2" s="5" t="str">
        <x:v>Как пользоваться графиком</x:v>
      </x:c>
      <x:c r="M2" s="3"/>
    </x:row>
    <x:row r="3" ht="22" customHeight="1">
      <x:c r="A3" s="3"/>
      <x:c r="B3" s="6" t="str">
        <x:v>Недельная сетка для управляющего кафе. Плановые смены, без расчёта зарплаты.</x:v>
      </x:c>
      <x:c r="C3" s="6" t="str">
        <x:v>Недельная сетка для управляющего кафе. Плановые смены, без расчёта зарплаты.</x:v>
      </x:c>
      <x:c r="D3" s="6" t="str">
        <x:v>Недельная сетка для управляющего кафе. Плановые смены, без расчёта зарплаты.</x:v>
      </x:c>
      <x:c r="E3" s="6" t="str">
        <x:v>Недельная сетка для управляющего кафе. Плановые смены, без расчёта зарплаты.</x:v>
      </x:c>
      <x:c r="F3" s="6" t="str">
        <x:v>Недельная сетка для управляющего кафе. Плановые смены, без расчёта зарплаты.</x:v>
      </x:c>
      <x:c r="G3" s="6" t="str">
        <x:v>Недельная сетка для управляющего кафе. Плановые смены, без расчёта зарплаты.</x:v>
      </x:c>
      <x:c r="H3" s="6" t="str">
        <x:v>Недельная сетка для управляющего кафе. Плановые смены, без расчёта зарплаты.</x:v>
      </x:c>
      <x:c r="I3" s="6" t="str">
        <x:v>Недельная сетка для управляющего кафе. Плановые смены, без расчёта зарплаты.</x:v>
      </x:c>
      <x:c r="J3" s="6" t="str">
        <x:v>Недельная сетка для управляющего кафе. Плановые смены, без расчёта зарплаты.</x:v>
      </x:c>
      <x:c r="K3" s="6" t="str">
        <x:v>Недельная сетка для управляющего кафе. Плановые смены, без расчёта зарплаты.</x:v>
      </x:c>
      <x:c r="L3" s="6" t="str">
        <x:v>Недельная сетка для управляющего кафе. Плановые смены, без расчёта зарплаты.</x:v>
      </x:c>
      <x:c r="M3" s="3"/>
    </x:row>
    <x:row r="4" ht="7" customHeight="1">
      <x:c r="A4" s="3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3"/>
    </x:row>
    <x:row r="5" ht="22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6" customHeight="1">
      <x:c r="A6" s="3"/>
      <x:c r="B6" s="9" t="str">
        <x:v>1. Выберите период</x:v>
      </x:c>
      <x:c r="C6" s="9" t="str">
        <x:v>1. Выберите период</x:v>
      </x:c>
      <x:c r="D6" s="9" t="str">
        <x:v>1. Выберите период</x:v>
      </x:c>
      <x:c r="E6" s="9" t="str">
        <x:v>1. Выберите период</x:v>
      </x:c>
      <x:c r="F6" s="9" t="str">
        <x:v>1. Выберите период</x:v>
      </x:c>
      <x:c r="G6" s="9" t="str">
        <x:v>1. Выберите период</x:v>
      </x:c>
      <x:c r="H6" s="9" t="str">
        <x:v>1. Выберите период</x:v>
      </x:c>
      <x:c r="I6" s="9" t="str">
        <x:v>1. Выберите период</x:v>
      </x:c>
      <x:c r="J6" s="9" t="str">
        <x:v>1. Выберите период</x:v>
      </x:c>
      <x:c r="K6" s="9" t="str">
        <x:v>1. Выберите период</x:v>
      </x:c>
      <x:c r="L6" s="9" t="str">
        <x:v>1. Выберите период</x:v>
      </x:c>
      <x:c r="M6" s="3"/>
    </x:row>
    <x:row r="7" ht="38" customHeight="1">
      <x:c r="A7" s="3"/>
      <x:c r="B7" s="10" t="str">
        <x:v>В D5 укажите понедельник нужной недели. Даты с 2000 по 2099 год. Сохраните отдельную рабочую копию на каждую неделю.</x:v>
      </x:c>
      <x:c r="C7" s="10" t="str">
        <x:v>В D5 укажите понедельник нужной недели. Даты с 2000 по 2099 год. Сохраните отдельную рабочую копию на каждую неделю.</x:v>
      </x:c>
      <x:c r="D7" s="10" t="str">
        <x:v>В D5 укажите понедельник нужной недели. Даты с 2000 по 2099 год. Сохраните отдельную рабочую копию на каждую неделю.</x:v>
      </x:c>
      <x:c r="E7" s="10" t="str">
        <x:v>В D5 укажите понедельник нужной недели. Даты с 2000 по 2099 год. Сохраните отдельную рабочую копию на каждую неделю.</x:v>
      </x:c>
      <x:c r="F7" s="10" t="str">
        <x:v>В D5 укажите понедельник нужной недели. Даты с 2000 по 2099 год. Сохраните отдельную рабочую копию на каждую неделю.</x:v>
      </x:c>
      <x:c r="G7" s="10" t="str">
        <x:v>В D5 укажите понедельник нужной недели. Даты с 2000 по 2099 год. Сохраните отдельную рабочую копию на каждую неделю.</x:v>
      </x:c>
      <x:c r="H7" s="10" t="str">
        <x:v>В D5 укажите понедельник нужной недели. Даты с 2000 по 2099 год. Сохраните отдельную рабочую копию на каждую неделю.</x:v>
      </x:c>
      <x:c r="I7" s="10" t="str">
        <x:v>В D5 укажите понедельник нужной недели. Даты с 2000 по 2099 год. Сохраните отдельную рабочую копию на каждую неделю.</x:v>
      </x:c>
      <x:c r="J7" s="10" t="str">
        <x:v>В D5 укажите понедельник нужной недели. Даты с 2000 по 2099 год. Сохраните отдельную рабочую копию на каждую неделю.</x:v>
      </x:c>
      <x:c r="K7" s="10" t="str">
        <x:v>В D5 укажите понедельник нужной недели. Даты с 2000 по 2099 год. Сохраните отдельную рабочую копию на каждую неделю.</x:v>
      </x:c>
      <x:c r="L7" s="10" t="str">
        <x:v>В D5 укажите понедельник нужной недели. Даты с 2000 по 2099 год. Сохраните отдельную рабочую копию на каждую неделю.</x:v>
      </x:c>
      <x:c r="M7" s="3"/>
    </x:row>
    <x:row r="8" ht="22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6" customHeight="1">
      <x:c r="A9" s="3"/>
      <x:c r="B9" s="9" t="str">
        <x:v>2. Настройте перерывы</x:v>
      </x:c>
      <x:c r="C9" s="9" t="str">
        <x:v>2. Настройте перерывы</x:v>
      </x:c>
      <x:c r="D9" s="9" t="str">
        <x:v>2. Настройте перерывы</x:v>
      </x:c>
      <x:c r="E9" s="9" t="str">
        <x:v>2. Настройте перерывы</x:v>
      </x:c>
      <x:c r="F9" s="9" t="str">
        <x:v>2. Настройте перерывы</x:v>
      </x:c>
      <x:c r="G9" s="9" t="str">
        <x:v>2. Настройте перерывы</x:v>
      </x:c>
      <x:c r="H9" s="9" t="str">
        <x:v>2. Настройте перерывы</x:v>
      </x:c>
      <x:c r="I9" s="9" t="str">
        <x:v>2. Настройте перерывы</x:v>
      </x:c>
      <x:c r="J9" s="9" t="str">
        <x:v>2. Настройте перерывы</x:v>
      </x:c>
      <x:c r="K9" s="9" t="str">
        <x:v>2. Настройте перерывы</x:v>
      </x:c>
      <x:c r="L9" s="9" t="str">
        <x:v>2. Настройте перерывы</x:v>
      </x:c>
      <x:c r="M9" s="3"/>
    </x:row>
    <x:row r="10" ht="38" customHeight="1">
      <x:c r="A10" s="3"/>
      <x:c r="B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C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D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E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F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G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H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I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J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K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L10" s="10" t="str">
        <x:v>D7: неоплачиваемый перерыв прямого ввода. Начальное значение 30 минут. Для кодов E42:F46 задают время, G42:G46 перерыв. 0 означает, что время не вычитается.</x:v>
      </x:c>
      <x:c r="M10" s="3"/>
    </x:row>
    <x:row r="11" ht="22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26" customHeight="1">
      <x:c r="A12" s="3"/>
      <x:c r="B12" s="9" t="str">
        <x:v>3. Заполните календарь</x:v>
      </x:c>
      <x:c r="C12" s="9" t="str">
        <x:v>3. Заполните календарь</x:v>
      </x:c>
      <x:c r="D12" s="9" t="str">
        <x:v>3. Заполните календарь</x:v>
      </x:c>
      <x:c r="E12" s="9" t="str">
        <x:v>3. Заполните календарь</x:v>
      </x:c>
      <x:c r="F12" s="9" t="str">
        <x:v>3. Заполните календарь</x:v>
      </x:c>
      <x:c r="G12" s="9" t="str">
        <x:v>3. Заполните календарь</x:v>
      </x:c>
      <x:c r="H12" s="9" t="str">
        <x:v>3. Заполните календарь</x:v>
      </x:c>
      <x:c r="I12" s="9" t="str">
        <x:v>3. Заполните календарь</x:v>
      </x:c>
      <x:c r="J12" s="9" t="str">
        <x:v>3. Заполните календарь</x:v>
      </x:c>
      <x:c r="K12" s="9" t="str">
        <x:v>3. Заполните календарь</x:v>
      </x:c>
      <x:c r="L12" s="9" t="str">
        <x:v>3. Заполните календарь</x:v>
      </x:c>
      <x:c r="M12" s="3"/>
    </x:row>
    <x:row r="13" ht="38" customHeight="1">
      <x:c r="A13" s="3"/>
      <x:c r="B13" s="10" t="str">
        <x:v>Имена: B10, B12, …, B32. Должность рядом в C. Смены первого сотрудника: D10:J10. Впишите 8-18, 8:30-18:30, 22-6 или код Р, П, Н, С1, С2. В: выходной; пусто: нет плана.</x:v>
      </x:c>
      <x:c r="C13" s="10" t="str">
        <x:v>Имена: B10, B12, …, B32. Должность рядом в C. Смены первого сотрудника: D10:J10. Впишите 8-18, 8:30-18:30, 22-6 или код Р, П, Н, С1, С2. В: выходной; пусто: нет плана.</x:v>
      </x:c>
      <x:c r="D13" s="10" t="str">
        <x:v>Имена: B10, B12, …, B32. Должность рядом в C. Смены первого сотрудника: D10:J10. Впишите 8-18, 8:30-18:30, 22-6 или код Р, П, Н, С1, С2. В: выходной; пусто: нет плана.</x:v>
      </x:c>
      <x:c r="E13" s="10" t="str">
        <x:v>Имена: B10, B12, …, B32. Должность рядом в C. Смены первого сотрудника: D10:J10. Впишите 8-18, 8:30-18:30, 22-6 или код Р, П, Н, С1, С2. В: выходной; пусто: нет плана.</x:v>
      </x:c>
      <x:c r="F13" s="10" t="str">
        <x:v>Имена: B10, B12, …, B32. Должность рядом в C. Смены первого сотрудника: D10:J10. Впишите 8-18, 8:30-18:30, 22-6 или код Р, П, Н, С1, С2. В: выходной; пусто: нет плана.</x:v>
      </x:c>
      <x:c r="G13" s="10" t="str">
        <x:v>Имена: B10, B12, …, B32. Должность рядом в C. Смены первого сотрудника: D10:J10. Впишите 8-18, 8:30-18:30, 22-6 или код Р, П, Н, С1, С2. В: выходной; пусто: нет плана.</x:v>
      </x:c>
      <x:c r="H13" s="10" t="str">
        <x:v>Имена: B10, B12, …, B32. Должность рядом в C. Смены первого сотрудника: D10:J10. Впишите 8-18, 8:30-18:30, 22-6 или код Р, П, Н, С1, С2. В: выходной; пусто: нет плана.</x:v>
      </x:c>
      <x:c r="I13" s="10" t="str">
        <x:v>Имена: B10, B12, …, B32. Должность рядом в C. Смены первого сотрудника: D10:J10. Впишите 8-18, 8:30-18:30, 22-6 или код Р, П, Н, С1, С2. В: выходной; пусто: нет плана.</x:v>
      </x:c>
      <x:c r="J13" s="10" t="str">
        <x:v>Имена: B10, B12, …, B32. Должность рядом в C. Смены первого сотрудника: D10:J10. Впишите 8-18, 8:30-18:30, 22-6 или код Р, П, Н, С1, С2. В: выходной; пусто: нет плана.</x:v>
      </x:c>
      <x:c r="K13" s="10" t="str">
        <x:v>Имена: B10, B12, …, B32. Должность рядом в C. Смены первого сотрудника: D10:J10. Впишите 8-18, 8:30-18:30, 22-6 или код Р, П, Н, С1, С2. В: выходной; пусто: нет плана.</x:v>
      </x:c>
      <x:c r="L13" s="10" t="str">
        <x:v>Имена: B10, B12, …, B32. Должность рядом в C. Смены первого сотрудника: D10:J10. Впишите 8-18, 8:30-18:30, 22-6 или код Р, П, Н, С1, С2. В: выходной; пусто: нет плана.</x:v>
      </x:c>
      <x:c r="M13" s="3"/>
    </x:row>
    <x:row r="14" ht="22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</x:row>
    <x:row r="15" ht="26" customHeight="1">
      <x:c r="A15" s="3"/>
      <x:c r="B15" s="9" t="str">
        <x:v>4. Проверьте итоги</x:v>
      </x:c>
      <x:c r="C15" s="9" t="str">
        <x:v>4. Проверьте итоги</x:v>
      </x:c>
      <x:c r="D15" s="9" t="str">
        <x:v>4. Проверьте итоги</x:v>
      </x:c>
      <x:c r="E15" s="9" t="str">
        <x:v>4. Проверьте итоги</x:v>
      </x:c>
      <x:c r="F15" s="9" t="str">
        <x:v>4. Проверьте итоги</x:v>
      </x:c>
      <x:c r="G15" s="9" t="str">
        <x:v>4. Проверьте итоги</x:v>
      </x:c>
      <x:c r="H15" s="9" t="str">
        <x:v>4. Проверьте итоги</x:v>
      </x:c>
      <x:c r="I15" s="9" t="str">
        <x:v>4. Проверьте итоги</x:v>
      </x:c>
      <x:c r="J15" s="9" t="str">
        <x:v>4. Проверьте итоги</x:v>
      </x:c>
      <x:c r="K15" s="9" t="str">
        <x:v>4. Проверьте итоги</x:v>
      </x:c>
      <x:c r="L15" s="9" t="str">
        <x:v>4. Проверьте итоги</x:v>
      </x:c>
      <x:c r="M15" s="3"/>
    </x:row>
    <x:row r="16" ht="38" customHeight="1">
      <x:c r="A16" s="3"/>
      <x:c r="B16" s="10" t="str">
        <x:v>K: рабочие часы сотрудника; L: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C16" s="10" t="str">
        <x:v>K: рабочие часы сотрудника; L: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D16" s="10" t="str">
        <x:v>K: рабочие часы сотрудника; L: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E16" s="10" t="str">
        <x:v>K: рабочие часы сотрудника; L: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F16" s="10" t="str">
        <x:v>K: рабочие часы сотрудника; L: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G16" s="10" t="str">
        <x:v>K: рабочие часы сотрудника; L: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H16" s="10" t="str">
        <x:v>K: рабочие часы сотрудника; L: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I16" s="10" t="str">
        <x:v>K: рабочие часы сотрудника; L: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J16" s="10" t="str">
        <x:v>K: рабочие часы сотрудника; L: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K16" s="10" t="str">
        <x:v>K: рабочие часы сотрудника; L: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L16" s="10" t="str">
        <x:v>K: рабочие часы сотрудника; L: число смен. Строки 35–36: итоги по дням и периоду. При неверном вводе итог покажет «Проверить». Формулы под назначениями и в расчёте внизу не заменяйте.</x:v>
      </x:c>
      <x:c r="M16" s="3"/>
    </x:row>
    <x:row r="17" ht="22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</x:row>
    <x:row r="18" ht="26" customHeight="1">
      <x:c r="A18" s="3"/>
      <x:c r="B18" s="9" t="str">
        <x:v>5. Начните следующий период</x:v>
      </x:c>
      <x:c r="C18" s="9" t="str">
        <x:v>5. Начните следующий период</x:v>
      </x:c>
      <x:c r="D18" s="9" t="str">
        <x:v>5. Начните следующий период</x:v>
      </x:c>
      <x:c r="E18" s="9" t="str">
        <x:v>5. Начните следующий период</x:v>
      </x:c>
      <x:c r="F18" s="9" t="str">
        <x:v>5. Начните следующий период</x:v>
      </x:c>
      <x:c r="G18" s="9" t="str">
        <x:v>5. Начните следующий период</x:v>
      </x:c>
      <x:c r="H18" s="9" t="str">
        <x:v>5. Начните следующий период</x:v>
      </x:c>
      <x:c r="I18" s="9" t="str">
        <x:v>5. Начните следующий период</x:v>
      </x:c>
      <x:c r="J18" s="9" t="str">
        <x:v>5. Начните следующий период</x:v>
      </x:c>
      <x:c r="K18" s="9" t="str">
        <x:v>5. Начните следующий период</x:v>
      </x:c>
      <x:c r="L18" s="9" t="str">
        <x:v>5. Начните следующий период</x:v>
      </x:c>
      <x:c r="M18" s="3"/>
    </x:row>
    <x:row r="19" ht="38" customHeight="1">
      <x:c r="A19" s="3"/>
      <x:c r="B19" s="10" t="str">
        <x:v>Сохраните копию и измените D5. Для нового графика очистите только верхние строки D10:J10, D12:J12 и далее до D32:J32. Нижние строки и итоги содержат формулы.</x:v>
      </x:c>
      <x:c r="C19" s="10" t="str">
        <x:v>Сохраните копию и измените D5. Для нового графика очистите только верхние строки D10:J10, D12:J12 и далее до D32:J32. Нижние строки и итоги содержат формулы.</x:v>
      </x:c>
      <x:c r="D19" s="10" t="str">
        <x:v>Сохраните копию и измените D5. Для нового графика очистите только верхние строки D10:J10, D12:J12 и далее до D32:J32. Нижние строки и итоги содержат формулы.</x:v>
      </x:c>
      <x:c r="E19" s="10" t="str">
        <x:v>Сохраните копию и измените D5. Для нового графика очистите только верхние строки D10:J10, D12:J12 и далее до D32:J32. Нижние строки и итоги содержат формулы.</x:v>
      </x:c>
      <x:c r="F19" s="10" t="str">
        <x:v>Сохраните копию и измените D5. Для нового графика очистите только верхние строки D10:J10, D12:J12 и далее до D32:J32. Нижние строки и итоги содержат формулы.</x:v>
      </x:c>
      <x:c r="G19" s="10" t="str">
        <x:v>Сохраните копию и измените D5. Для нового графика очистите только верхние строки D10:J10, D12:J12 и далее до D32:J32. Нижние строки и итоги содержат формулы.</x:v>
      </x:c>
      <x:c r="H19" s="10" t="str">
        <x:v>Сохраните копию и измените D5. Для нового графика очистите только верхние строки D10:J10, D12:J12 и далее до D32:J32. Нижние строки и итоги содержат формулы.</x:v>
      </x:c>
      <x:c r="I19" s="10" t="str">
        <x:v>Сохраните копию и измените D5. Для нового графика очистите только верхние строки D10:J10, D12:J12 и далее до D32:J32. Нижние строки и итоги содержат формулы.</x:v>
      </x:c>
      <x:c r="J19" s="10" t="str">
        <x:v>Сохраните копию и измените D5. Для нового графика очистите только верхние строки D10:J10, D12:J12 и далее до D32:J32. Нижние строки и итоги содержат формулы.</x:v>
      </x:c>
      <x:c r="K19" s="10" t="str">
        <x:v>Сохраните копию и измените D5. Для нового графика очистите только верхние строки D10:J10, D12:J12 и далее до D32:J32. Нижние строки и итоги содержат формулы.</x:v>
      </x:c>
      <x:c r="L19" s="10" t="str">
        <x:v>Сохраните копию и измените D5. Для нового графика очистите только верхние строки D10:J10, D12:J12 и далее до D32:J32. Нижние строки и итоги содержат формулы.</x:v>
      </x:c>
      <x:c r="M19" s="3"/>
    </x:row>
    <x:row r="20" ht="22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</x:row>
    <x:row r="21" ht="26" customHeight="1">
      <x:c r="A21" s="3"/>
      <x:c r="B21" s="9" t="str">
        <x:v>Ночные смены и часы</x:v>
      </x:c>
      <x:c r="C21" s="9" t="str">
        <x:v>Ночные смены и часы</x:v>
      </x:c>
      <x:c r="D21" s="9" t="str">
        <x:v>Ночные смены и часы</x:v>
      </x:c>
      <x:c r="E21" s="9" t="str">
        <x:v>Ночные смены и часы</x:v>
      </x:c>
      <x:c r="F21" s="9" t="str">
        <x:v>Ночные смены и часы</x:v>
      </x:c>
      <x:c r="G21" s="9" t="str">
        <x:v>Ночные смены и часы</x:v>
      </x:c>
      <x:c r="H21" s="9" t="str">
        <x:v>Ночные смены и часы</x:v>
      </x:c>
      <x:c r="I21" s="9" t="str">
        <x:v>Ночные смены и часы</x:v>
      </x:c>
      <x:c r="J21" s="9" t="str">
        <x:v>Ночные смены и часы</x:v>
      </x:c>
      <x:c r="K21" s="9" t="str">
        <x:v>Ночные смены и часы</x:v>
      </x:c>
      <x:c r="L21" s="9" t="str">
        <x:v>Ночные смены и часы</x:v>
      </x:c>
      <x:c r="M21" s="3"/>
    </x:row>
    <x:row r="22" ht="38" customHeight="1">
      <x:c r="A22" s="3"/>
      <x:c r="B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C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D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E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F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G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H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I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J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K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L22" s="10" t="str">
        <x:v>22-6 означает 22:00–06:00 следующего дня. +1 показан под вводом. Весь интервал относится к дате начала. Час 24 не принимается: полночь задаётся 0. Одинаковые часы ошибочны. 8-18 при D7=30 даёт 9,5 часа, при D7=0 даёт 10.</x:v>
      </x:c>
      <x:c r="M22" s="3"/>
    </x:row>
    <x:row r="23" ht="22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 ht="26" customHeight="1">
      <x:c r="A24" s="3"/>
      <x:c r="B24" s="9" t="str">
        <x:v>Что проверить отдельно</x:v>
      </x:c>
      <x:c r="C24" s="9" t="str">
        <x:v>Что проверить отдельно</x:v>
      </x:c>
      <x:c r="D24" s="9" t="str">
        <x:v>Что проверить отдельно</x:v>
      </x:c>
      <x:c r="E24" s="9" t="str">
        <x:v>Что проверить отдельно</x:v>
      </x:c>
      <x:c r="F24" s="9" t="str">
        <x:v>Что проверить отдельно</x:v>
      </x:c>
      <x:c r="G24" s="9" t="str">
        <x:v>Что проверить отдельно</x:v>
      </x:c>
      <x:c r="H24" s="9" t="str">
        <x:v>Что проверить отдельно</x:v>
      </x:c>
      <x:c r="I24" s="9" t="str">
        <x:v>Что проверить отдельно</x:v>
      </x:c>
      <x:c r="J24" s="9" t="str">
        <x:v>Что проверить отдельно</x:v>
      </x:c>
      <x:c r="K24" s="9" t="str">
        <x:v>Что проверить отдельно</x:v>
      </x:c>
      <x:c r="L24" s="9" t="str">
        <x:v>Что проверить отдельно</x:v>
      </x:c>
      <x:c r="M24" s="3"/>
    </x:row>
    <x:row r="25" ht="38" customHeight="1">
      <x:c r="A25" s="3"/>
      <x:c r="B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C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D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E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F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G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H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I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J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K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L25" s="10" t="str">
        <x:v>Одна смена на сотрудника в день. Таблица не распределяет людей, не проверяет отдых, пересечения, квалификацию и потребность зала. Она не собирает фактические отметки, не рассчитывает зарплату и не импортируется в StaffKit автоматически.</x:v>
      </x:c>
      <x:c r="M25" s="3"/>
    </x:row>
    <x:row r="26" ht="22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</x:row>
    <x:row r="27" ht="26" customHeight="1">
      <x:c r="A27" s="3"/>
      <x:c r="B27" s="9" t="str">
        <x:v>Источник структуры</x:v>
      </x:c>
      <x:c r="C27" s="9" t="str">
        <x:v>Источник структуры</x:v>
      </x:c>
      <x:c r="D27" s="9" t="str">
        <x:v>Источник структуры</x:v>
      </x:c>
      <x:c r="E27" s="9" t="str">
        <x:v>Источник структуры</x:v>
      </x:c>
      <x:c r="F27" s="9" t="str">
        <x:v>Источник структуры</x:v>
      </x:c>
      <x:c r="G27" s="9" t="str">
        <x:v>Источник структуры</x:v>
      </x:c>
      <x:c r="H27" s="9" t="str">
        <x:v>Источник структуры</x:v>
      </x:c>
      <x:c r="I27" s="9" t="str">
        <x:v>Источник структуры</x:v>
      </x:c>
      <x:c r="J27" s="9" t="str">
        <x:v>Источник структуры</x:v>
      </x:c>
      <x:c r="K27" s="9" t="str">
        <x:v>Источник структуры</x:v>
      </x:c>
      <x:c r="L27" s="9" t="str">
        <x:v>Источник структуры</x:v>
      </x:c>
      <x:c r="M27" s="3"/>
    </x:row>
    <x:row r="28" ht="38" customHeight="1">
      <x:c r="A28" s="3"/>
      <x:c r="B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C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D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E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F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G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H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I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J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K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L28" s="10" t="str">
        <x:v>Недельную матрицу сверили с Employee Schedule Template Smartsheet. Файл, формулы, учебные данные и оформление StaffKit выполнены самостоятельно. Чужой файл не включён.</x:v>
      </x:c>
      <x:c r="M28" s="3"/>
    </x:row>
    <x:row r="29" ht="22" customHeight="1">
      <x:c r="A29" s="3"/>
      <x:c r="B29" s="11" t="str">
        <x:v>https://www.smartsheet.com/free-work-schedule-templates-word-and-excel</x:v>
      </x:c>
      <x:c r="C29" s="11" t="str">
        <x:v>https://www.smartsheet.com/free-work-schedule-templates-word-and-excel</x:v>
      </x:c>
      <x:c r="D29" s="11" t="str">
        <x:v>https://www.smartsheet.com/free-work-schedule-templates-word-and-excel</x:v>
      </x:c>
      <x:c r="E29" s="11" t="str">
        <x:v>https://www.smartsheet.com/free-work-schedule-templates-word-and-excel</x:v>
      </x:c>
      <x:c r="F29" s="11" t="str">
        <x:v>https://www.smartsheet.com/free-work-schedule-templates-word-and-excel</x:v>
      </x:c>
      <x:c r="G29" s="11" t="str">
        <x:v>https://www.smartsheet.com/free-work-schedule-templates-word-and-excel</x:v>
      </x:c>
      <x:c r="H29" s="11" t="str">
        <x:v>https://www.smartsheet.com/free-work-schedule-templates-word-and-excel</x:v>
      </x:c>
      <x:c r="I29" s="11" t="str">
        <x:v>https://www.smartsheet.com/free-work-schedule-templates-word-and-excel</x:v>
      </x:c>
      <x:c r="J29" s="11" t="str">
        <x:v>https://www.smartsheet.com/free-work-schedule-templates-word-and-excel</x:v>
      </x:c>
      <x:c r="K29" s="11" t="str">
        <x:v>https://www.smartsheet.com/free-work-schedule-templates-word-and-excel</x:v>
      </x:c>
      <x:c r="L29" s="11" t="str">
        <x:v>https://www.smartsheet.com/free-work-schedule-templates-word-and-excel</x:v>
      </x:c>
      <x:c r="M29" s="3"/>
    </x:row>
    <x:row r="30" ht="22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</x:row>
    <x:row r="31" ht="26" customHeight="1">
      <x:c r="A31" s="3"/>
      <x:c r="B31" s="9" t="str">
        <x:v>StaffKit</x:v>
      </x:c>
      <x:c r="C31" s="9" t="str">
        <x:v>StaffKit</x:v>
      </x:c>
      <x:c r="D31" s="9" t="str">
        <x:v>StaffKit</x:v>
      </x:c>
      <x:c r="E31" s="9" t="str">
        <x:v>StaffKit</x:v>
      </x:c>
      <x:c r="F31" s="9" t="str">
        <x:v>StaffKit</x:v>
      </x:c>
      <x:c r="G31" s="9" t="str">
        <x:v>StaffKit</x:v>
      </x:c>
      <x:c r="H31" s="9" t="str">
        <x:v>StaffKit</x:v>
      </x:c>
      <x:c r="I31" s="9" t="str">
        <x:v>StaffKit</x:v>
      </x:c>
      <x:c r="J31" s="9" t="str">
        <x:v>StaffKit</x:v>
      </x:c>
      <x:c r="K31" s="9" t="str">
        <x:v>StaffKit</x:v>
      </x:c>
      <x:c r="L31" s="9" t="str">
        <x:v>StaffKit</x:v>
      </x:c>
      <x:c r="M31" s="3"/>
    </x:row>
    <x:row r="32" ht="38" customHeight="1">
      <x:c r="A32" s="3"/>
      <x:c r="B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C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D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E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F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G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H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I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J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K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L32" s="10" t="str">
        <x:v>Автоматическая расстановка работает на подготовленных сменах. Добавьте команду, проверьте предложения и опубликуйте график отдельно. Планирование доступно на бесплатном «Базовом». Баннер под графиком ведёт на описание функции.</x:v>
      </x:c>
      <x:c r="M32" s="3"/>
    </x:row>
    <x:row r="33" ht="22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</x:row>
    <x:row r="34" ht="22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</x:row>
    <x:row r="35" ht="22" customHeight="1">
      <x:c r="A35" s="3"/>
      <x:c r="B35" s="11" t="str">
        <x:v>Обычная XLSX без макросов. Редакция StaffKit · 16.10.2026</x:v>
      </x:c>
      <x:c r="C35" s="11" t="str">
        <x:v>Обычная XLSX без макросов. Редакция StaffKit · 16.10.2026</x:v>
      </x:c>
      <x:c r="D35" s="11" t="str">
        <x:v>Обычная XLSX без макросов. Редакция StaffKit · 16.10.2026</x:v>
      </x:c>
      <x:c r="E35" s="11" t="str">
        <x:v>Обычная XLSX без макросов. Редакция StaffKit · 16.10.2026</x:v>
      </x:c>
      <x:c r="F35" s="11" t="str">
        <x:v>Обычная XLSX без макросов. Редакция StaffKit · 16.10.2026</x:v>
      </x:c>
      <x:c r="G35" s="11" t="str">
        <x:v>Обычная XLSX без макросов. Редакция StaffKit · 16.10.2026</x:v>
      </x:c>
      <x:c r="H35" s="11" t="str">
        <x:v>Обычная XLSX без макросов. Редакция StaffKit · 16.10.2026</x:v>
      </x:c>
      <x:c r="I35" s="11" t="str">
        <x:v>Обычная XLSX без макросов. Редакция StaffKit · 16.10.2026</x:v>
      </x:c>
      <x:c r="J35" s="11" t="str">
        <x:v>Обычная XLSX без макросов. Редакция StaffKit · 16.10.2026</x:v>
      </x:c>
      <x:c r="K35" s="11" t="str">
        <x:v>Обычная XLSX без макросов. Редакция StaffKit · 16.10.2026</x:v>
      </x:c>
      <x:c r="L35" s="11" t="str">
        <x:v>Обычная XLSX без макросов. Редакция StaffKit · 16.10.2026</x:v>
      </x:c>
      <x:c r="M35" s="3"/>
    </x:row>
    <x:row r="36" ht="22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</x:row>
  </x:sheetData>
  <x:mergeCells>
    <x:mergeCell ref="B2:L2"/>
    <x:mergeCell ref="B3:L3"/>
    <x:mergeCell ref="B6:L6"/>
    <x:mergeCell ref="B7:L7"/>
    <x:mergeCell ref="B9:L9"/>
    <x:mergeCell ref="B10:L10"/>
    <x:mergeCell ref="B12:L12"/>
    <x:mergeCell ref="B13:L13"/>
    <x:mergeCell ref="B15:L15"/>
    <x:mergeCell ref="B16:L16"/>
    <x:mergeCell ref="B18:L18"/>
    <x:mergeCell ref="B19:L19"/>
    <x:mergeCell ref="B21:L21"/>
    <x:mergeCell ref="B22:L22"/>
    <x:mergeCell ref="B24:L24"/>
    <x:mergeCell ref="B25:L25"/>
    <x:mergeCell ref="B27:L27"/>
    <x:mergeCell ref="B28:L28"/>
    <x:mergeCell ref="B29:L29"/>
    <x:mergeCell ref="B31:L31"/>
    <x:mergeCell ref="B32:L32"/>
    <x:mergeCell ref="B35:L35"/>
  </x:mergeCells>
  <x:pageMargins left="0.7" right="0.7" top="0.75" bottom="0.75" header="0.3" footer="0.3"/>
</x:worksheet>
</file>